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mknl.sharepoint.com/home/Gedeelde  documenten/CI/TARIEVEN AGROFOOD EN NON-FOOD/2025/OPP plantaardig/"/>
    </mc:Choice>
  </mc:AlternateContent>
  <xr:revisionPtr revIDLastSave="146" documentId="8_{BAE59950-D8D7-42CE-994B-84A00013AA58}" xr6:coauthVersionLast="47" xr6:coauthVersionMax="47" xr10:uidLastSave="{F4F265CD-B5EC-417D-B2E0-5266D56D6B8D}"/>
  <bookViews>
    <workbookView xWindow="-108" yWindow="-108" windowWidth="23256" windowHeight="12456" xr2:uid="{25B1B512-9566-475F-A946-6E10FE483638}"/>
  </bookViews>
  <sheets>
    <sheet name="Calculation Tool" sheetId="1" r:id="rId1"/>
    <sheet name="validatiegegevens" sheetId="2" state="hidden" r:id="rId2"/>
  </sheets>
  <calcPr calcId="191028"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H42" i="1"/>
  <c r="G42" i="1" s="1"/>
  <c r="F42" i="1" s="1"/>
  <c r="H35" i="1"/>
  <c r="G35" i="1" s="1"/>
  <c r="F35" i="1" s="1"/>
  <c r="H28" i="1"/>
  <c r="G28" i="1" s="1"/>
  <c r="F28" i="1" s="1"/>
  <c r="H14" i="1"/>
  <c r="G14" i="1" s="1"/>
  <c r="C105" i="1"/>
  <c r="B105" i="1" s="1"/>
  <c r="A105" i="1" s="1"/>
  <c r="C98" i="1"/>
  <c r="C91" i="1"/>
  <c r="C92" i="1" s="1"/>
  <c r="C84" i="1"/>
  <c r="B84" i="1" s="1"/>
  <c r="A84" i="1" s="1"/>
  <c r="C77" i="1"/>
  <c r="B77" i="1" s="1"/>
  <c r="A77" i="1" s="1"/>
  <c r="C70" i="1"/>
  <c r="B70" i="1" s="1"/>
  <c r="C63" i="1"/>
  <c r="B63" i="1" s="1"/>
  <c r="A63" i="1" s="1"/>
  <c r="C56" i="1"/>
  <c r="B56" i="1" s="1"/>
  <c r="A56" i="1" s="1"/>
  <c r="C49" i="1"/>
  <c r="C50" i="1" s="1"/>
  <c r="C42" i="1"/>
  <c r="B42" i="1" s="1"/>
  <c r="A42" i="1" s="1"/>
  <c r="C35" i="1"/>
  <c r="B35" i="1" s="1"/>
  <c r="A35" i="1" s="1"/>
  <c r="C28" i="1"/>
  <c r="B28" i="1" s="1"/>
  <c r="C21" i="1"/>
  <c r="B21" i="1" s="1"/>
  <c r="A21" i="1" s="1"/>
  <c r="C14" i="1"/>
  <c r="B49" i="1" l="1"/>
  <c r="B50" i="1" s="1"/>
  <c r="B91" i="1"/>
  <c r="A91" i="1" s="1"/>
  <c r="A92" i="1" s="1"/>
  <c r="H15" i="1"/>
  <c r="H21" i="1"/>
  <c r="H22" i="1" s="1"/>
  <c r="H29" i="1"/>
  <c r="G29" i="1"/>
  <c r="C19" i="2"/>
  <c r="C20" i="2" s="1"/>
  <c r="B19" i="2"/>
  <c r="A19" i="2" s="1"/>
  <c r="A20" i="2" s="1"/>
  <c r="H70" i="1"/>
  <c r="H71" i="1" s="1"/>
  <c r="H63" i="1"/>
  <c r="H64" i="1" s="1"/>
  <c r="H56" i="1"/>
  <c r="H57" i="1" s="1"/>
  <c r="H49" i="1"/>
  <c r="H50" i="1" s="1"/>
  <c r="H43" i="1"/>
  <c r="H36" i="1"/>
  <c r="C106" i="1"/>
  <c r="A106" i="1"/>
  <c r="C99" i="1"/>
  <c r="B98" i="1"/>
  <c r="A98" i="1" s="1"/>
  <c r="A99" i="1" s="1"/>
  <c r="B85" i="1"/>
  <c r="C78" i="1"/>
  <c r="B78" i="1"/>
  <c r="C71" i="1"/>
  <c r="C64" i="1"/>
  <c r="C57" i="1"/>
  <c r="B57" i="1"/>
  <c r="C43" i="1"/>
  <c r="C22" i="1"/>
  <c r="A22" i="1"/>
  <c r="C36" i="1"/>
  <c r="B36" i="1"/>
  <c r="C29" i="1"/>
  <c r="B29" i="1"/>
  <c r="F43" i="1"/>
  <c r="F36" i="1"/>
  <c r="B64" i="1"/>
  <c r="B92" i="1" l="1"/>
  <c r="D87" i="1" s="1"/>
  <c r="A49" i="1"/>
  <c r="A50" i="1" s="1"/>
  <c r="D45" i="1" s="1"/>
  <c r="G70" i="1"/>
  <c r="G71" i="1" s="1"/>
  <c r="G63" i="1"/>
  <c r="G64" i="1" s="1"/>
  <c r="G56" i="1"/>
  <c r="G57" i="1" s="1"/>
  <c r="G49" i="1"/>
  <c r="G50" i="1" s="1"/>
  <c r="G21" i="1"/>
  <c r="G22" i="1" s="1"/>
  <c r="B20" i="2"/>
  <c r="D15" i="2" s="1"/>
  <c r="A85" i="1"/>
  <c r="A70" i="1"/>
  <c r="A71" i="1" s="1"/>
  <c r="B71" i="1"/>
  <c r="A43" i="1"/>
  <c r="A78" i="1"/>
  <c r="D73" i="1" s="1"/>
  <c r="A57" i="1"/>
  <c r="D52" i="1" s="1"/>
  <c r="A36" i="1"/>
  <c r="D31" i="1" s="1"/>
  <c r="F29" i="1"/>
  <c r="I24" i="1" s="1"/>
  <c r="B43" i="1"/>
  <c r="G36" i="1"/>
  <c r="I31" i="1" s="1"/>
  <c r="A28" i="1"/>
  <c r="A29" i="1" s="1"/>
  <c r="D24" i="1" s="1"/>
  <c r="F63" i="1"/>
  <c r="F64" i="1" s="1"/>
  <c r="C15" i="1"/>
  <c r="B14" i="1"/>
  <c r="A14" i="1" s="1"/>
  <c r="A15" i="1" s="1"/>
  <c r="B106" i="1"/>
  <c r="D101" i="1" s="1"/>
  <c r="G43" i="1"/>
  <c r="I38" i="1" s="1"/>
  <c r="C85" i="1"/>
  <c r="B22" i="1"/>
  <c r="D17" i="1" s="1"/>
  <c r="A64" i="1"/>
  <c r="D59" i="1" s="1"/>
  <c r="B99" i="1"/>
  <c r="D94" i="1" s="1"/>
  <c r="I59" i="1" l="1"/>
  <c r="D38" i="1"/>
  <c r="D66" i="1"/>
  <c r="F70" i="1"/>
  <c r="F71" i="1" s="1"/>
  <c r="I66" i="1" s="1"/>
  <c r="F56" i="1"/>
  <c r="F57" i="1" s="1"/>
  <c r="I52" i="1" s="1"/>
  <c r="F49" i="1"/>
  <c r="F50" i="1" s="1"/>
  <c r="I45" i="1" s="1"/>
  <c r="F21" i="1"/>
  <c r="F22" i="1" s="1"/>
  <c r="I17" i="1" s="1"/>
  <c r="D80" i="1"/>
  <c r="B15" i="1"/>
  <c r="D10" i="1" s="1"/>
  <c r="F14" i="1"/>
  <c r="F15" i="1" s="1"/>
  <c r="G15" i="1"/>
  <c r="I10" i="1" l="1"/>
  <c r="B5" i="1" s="1"/>
</calcChain>
</file>

<file path=xl/sharedStrings.xml><?xml version="1.0" encoding="utf-8"?>
<sst xmlns="http://schemas.openxmlformats.org/spreadsheetml/2006/main" count="140" uniqueCount="80">
  <si>
    <t>Registration fee</t>
  </si>
  <si>
    <t>Choose Fee</t>
  </si>
  <si>
    <r>
      <t xml:space="preserve">Starting rate per year </t>
    </r>
    <r>
      <rPr>
        <b/>
        <vertAlign val="superscript"/>
        <sz val="10"/>
        <color theme="4" tint="-0.249977111117893"/>
        <rFont val="Verdana"/>
        <family val="2"/>
      </rPr>
      <t>1</t>
    </r>
  </si>
  <si>
    <t>Hectare fee per year</t>
  </si>
  <si>
    <t>Total annual fee</t>
  </si>
  <si>
    <r>
      <t>Arable crops</t>
    </r>
    <r>
      <rPr>
        <b/>
        <vertAlign val="superscript"/>
        <sz val="10"/>
        <color theme="4" tint="-0.249977111117893"/>
        <rFont val="Verdana"/>
        <family val="2"/>
      </rPr>
      <t>2</t>
    </r>
  </si>
  <si>
    <t>Vegetables intensive protected cultivation</t>
  </si>
  <si>
    <t xml:space="preserve">Number of hectares: </t>
  </si>
  <si>
    <t>0 to 20 ha</t>
  </si>
  <si>
    <t>21 to 100 ha</t>
  </si>
  <si>
    <t>101 ha or more</t>
  </si>
  <si>
    <t>0 to 10 ha</t>
  </si>
  <si>
    <t>11 to 30 ha</t>
  </si>
  <si>
    <t>31 ha or more</t>
  </si>
  <si>
    <t>Cereals</t>
  </si>
  <si>
    <r>
      <t>Vegetables extensive protected cultivation</t>
    </r>
    <r>
      <rPr>
        <b/>
        <vertAlign val="superscript"/>
        <sz val="10"/>
        <color theme="4" tint="-0.249977111117893"/>
        <rFont val="Verdana"/>
        <family val="2"/>
      </rPr>
      <t>3</t>
    </r>
  </si>
  <si>
    <t>Number of hectares:</t>
  </si>
  <si>
    <r>
      <t>Field vegetables</t>
    </r>
    <r>
      <rPr>
        <b/>
        <vertAlign val="superscript"/>
        <sz val="10"/>
        <color theme="4" tint="-0.249977111117893"/>
        <rFont val="Verdana"/>
        <family val="2"/>
      </rPr>
      <t>2</t>
    </r>
  </si>
  <si>
    <t>Strawberries</t>
  </si>
  <si>
    <t>0 to 15 ha</t>
  </si>
  <si>
    <t>16 to 50 ha</t>
  </si>
  <si>
    <t>51 ha or more</t>
  </si>
  <si>
    <t>Aromatic herbs</t>
  </si>
  <si>
    <t>Fruit</t>
  </si>
  <si>
    <t>Flower bulbs</t>
  </si>
  <si>
    <t>Floriculture products</t>
  </si>
  <si>
    <t>Hard fruit: apple, pear</t>
  </si>
  <si>
    <t>Mushrooms</t>
  </si>
  <si>
    <r>
      <t>Number of m</t>
    </r>
    <r>
      <rPr>
        <b/>
        <vertAlign val="superscript"/>
        <sz val="10"/>
        <color theme="4" tint="-0.249977111117893"/>
        <rFont val="Verdana"/>
        <family val="2"/>
      </rPr>
      <t>2</t>
    </r>
    <r>
      <rPr>
        <b/>
        <sz val="10"/>
        <color theme="4" tint="-0.249977111117893"/>
        <rFont val="Verdana"/>
        <family val="2"/>
      </rPr>
      <t xml:space="preserve">: </t>
    </r>
  </si>
  <si>
    <r>
      <t>0 to 1. m</t>
    </r>
    <r>
      <rPr>
        <vertAlign val="superscript"/>
        <sz val="10"/>
        <color theme="4" tint="-0.249977111117893"/>
        <rFont val="Verdana"/>
        <family val="2"/>
      </rPr>
      <t>2</t>
    </r>
  </si>
  <si>
    <r>
      <t>3.301 to 20.000 m</t>
    </r>
    <r>
      <rPr>
        <vertAlign val="superscript"/>
        <sz val="10"/>
        <color theme="4" tint="-0.249977111117893"/>
        <rFont val="Verdana"/>
        <family val="2"/>
      </rPr>
      <t>2</t>
    </r>
  </si>
  <si>
    <r>
      <t>20.001 m</t>
    </r>
    <r>
      <rPr>
        <vertAlign val="superscript"/>
        <sz val="10"/>
        <color theme="4" tint="-0.249977111117893"/>
        <rFont val="Verdana"/>
        <family val="2"/>
      </rPr>
      <t>2</t>
    </r>
    <r>
      <rPr>
        <sz val="10"/>
        <color theme="4" tint="-0.249977111117893"/>
        <rFont val="Verdana"/>
        <family val="2"/>
      </rPr>
      <t xml:space="preserve"> or more</t>
    </r>
  </si>
  <si>
    <t>Stone fruit: plum, cherry, peach, nectarine, apricot, mango, avocado</t>
  </si>
  <si>
    <t>Chicory</t>
  </si>
  <si>
    <r>
      <t>0 to 200 m</t>
    </r>
    <r>
      <rPr>
        <vertAlign val="superscript"/>
        <sz val="10"/>
        <color theme="4" tint="-0.249977111117893"/>
        <rFont val="Verdana"/>
        <family val="2"/>
      </rPr>
      <t>2</t>
    </r>
  </si>
  <si>
    <r>
      <t>201 to 800 m</t>
    </r>
    <r>
      <rPr>
        <vertAlign val="superscript"/>
        <sz val="10"/>
        <color theme="4" tint="-0.249977111117893"/>
        <rFont val="Verdana"/>
        <family val="2"/>
      </rPr>
      <t>2</t>
    </r>
  </si>
  <si>
    <r>
      <t>801 m</t>
    </r>
    <r>
      <rPr>
        <vertAlign val="superscript"/>
        <sz val="10"/>
        <color theme="4" tint="-0.249977111117893"/>
        <rFont val="Verdana"/>
        <family val="2"/>
      </rPr>
      <t>2</t>
    </r>
    <r>
      <rPr>
        <sz val="10"/>
        <color theme="4" tint="-0.249977111117893"/>
        <rFont val="Verdana"/>
        <family val="2"/>
      </rPr>
      <t xml:space="preserve"> or more</t>
    </r>
  </si>
  <si>
    <t xml:space="preserve">Woody small fruit; blueberry, red currant, gooseberry etc. </t>
  </si>
  <si>
    <t>Sprouts</t>
  </si>
  <si>
    <r>
      <t>Number of tons</t>
    </r>
    <r>
      <rPr>
        <sz val="8"/>
        <color theme="4" tint="-0.249977111117893"/>
        <rFont val="Verdana"/>
        <family val="2"/>
      </rPr>
      <t xml:space="preserve"> (1 ton=1000 kg): </t>
    </r>
  </si>
  <si>
    <t>0 to 3 ha</t>
  </si>
  <si>
    <t>4 to 15 ha</t>
  </si>
  <si>
    <t>16 ha or more</t>
  </si>
  <si>
    <t>0 to 3.000 ton</t>
  </si>
  <si>
    <t>3.001 to 8.000 ton</t>
  </si>
  <si>
    <t>8.001 tons or more</t>
  </si>
  <si>
    <t>Other fruit</t>
  </si>
  <si>
    <t>Bulb flowers (forced flowers)</t>
  </si>
  <si>
    <t xml:space="preserve">Number of pcs: </t>
  </si>
  <si>
    <t>0 to 5 ha</t>
  </si>
  <si>
    <t>6 to 20 ha</t>
  </si>
  <si>
    <t>21 ha or more</t>
  </si>
  <si>
    <t>0 to 2.000.000 pcs</t>
  </si>
  <si>
    <t xml:space="preserve">2.000.001 to 
6.000.000 pcs </t>
  </si>
  <si>
    <t xml:space="preserve">6.000.001 pcs
 or more </t>
  </si>
  <si>
    <r>
      <t>1</t>
    </r>
    <r>
      <rPr>
        <i/>
        <sz val="11"/>
        <color rgb="FF0087AE"/>
        <rFont val="Verdana"/>
        <family val="2"/>
      </rPr>
      <t xml:space="preserve"> The annual fee consists of the starting rate plus a fee per unit of cultivation area / yield. </t>
    </r>
    <r>
      <rPr>
        <sz val="11"/>
        <color rgb="FF0087AE"/>
        <rFont val="Verdana"/>
        <family val="2"/>
      </rPr>
      <t> </t>
    </r>
  </si>
  <si>
    <t>Tree-nursery products
- container cultivation, perennials
- ornamental conifers, shrubs, climbing plants</t>
  </si>
  <si>
    <r>
      <t>2</t>
    </r>
    <r>
      <rPr>
        <i/>
        <sz val="11"/>
        <color rgb="FF0087AE"/>
        <rFont val="Verdana"/>
        <family val="2"/>
      </rPr>
      <t xml:space="preserve"> See List of On the way to PlanetProof crops to be grown in the certification scheme On the way to PlanetProof Plant Products Open Cultivation, arable farming and open field vegetables.</t>
    </r>
    <r>
      <rPr>
        <sz val="11"/>
        <color rgb="FF0087AE"/>
        <rFont val="Verdana"/>
        <family val="2"/>
      </rPr>
      <t> </t>
    </r>
  </si>
  <si>
    <r>
      <t>3</t>
    </r>
    <r>
      <rPr>
        <i/>
        <sz val="11"/>
        <color rgb="FF0087AE"/>
        <rFont val="Verdana"/>
        <family val="2"/>
      </rPr>
      <t xml:space="preserve"> Production without heating and illumination.</t>
    </r>
    <r>
      <rPr>
        <sz val="11"/>
        <color rgb="FF0087AE"/>
        <rFont val="Verdana"/>
        <family val="2"/>
      </rPr>
      <t> </t>
    </r>
  </si>
  <si>
    <t>Summer flowers</t>
  </si>
  <si>
    <t>Tree-nursery products
- avenue and park trees</t>
  </si>
  <si>
    <t>11 to 60 ha</t>
  </si>
  <si>
    <t>61 ha or more</t>
  </si>
  <si>
    <t>Tree-nursery products
- forest and hedge plants
- fruit trees
- roses
- other trees</t>
  </si>
  <si>
    <t>Validatiegegevens (laten staan!!!)</t>
  </si>
  <si>
    <t>aanmeldkosten</t>
  </si>
  <si>
    <t>none</t>
  </si>
  <si>
    <t>Starttarief</t>
  </si>
  <si>
    <t>Choose starting rate</t>
  </si>
  <si>
    <t>template voor nieuwe tarieven</t>
  </si>
  <si>
    <t>Akkerbouwgewassen</t>
  </si>
  <si>
    <t xml:space="preserve">Aantal hectare: </t>
  </si>
  <si>
    <t>0 t/m 15 ha</t>
  </si>
  <si>
    <t>16 t/m 75 ha</t>
  </si>
  <si>
    <t>76 ha of meer</t>
  </si>
  <si>
    <t>Let op in geel gearceerde cellen de waarden vervangen tot werkelijke ha grenzen (iedere formule bevat 2x de waarde!)</t>
  </si>
  <si>
    <t>CERTIFICATION OPEN CULTIVATION</t>
  </si>
  <si>
    <t>CERTIFICATION PROTECTED CULTIVATION</t>
  </si>
  <si>
    <t>CALCULATION TOOL INDIVIDUAL FEES
ON THE WAY TO PLANETPROOF PLANT PRODUCTS</t>
  </si>
  <si>
    <t>Version 1: 15-11-2024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</si>
</sst>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15" x14ac:knownFonts="1">
    <font>
      <sz val="11"/>
      <color theme="1"/>
      <name val="Calibri"/>
      <family val="2"/>
      <scheme val="minor"/>
    </font>
    <font>
      <sz val="11"/>
      <color theme="1"/>
      <name val="Calibri"/>
      <family val="2"/>
      <scheme val="minor"/>
    </font>
    <font>
      <b/>
      <sz val="10"/>
      <color theme="4" tint="-0.249977111117893"/>
      <name val="Verdana"/>
      <family val="2"/>
    </font>
    <font>
      <sz val="10"/>
      <color theme="4" tint="-0.249977111117893"/>
      <name val="Verdana"/>
      <family val="2"/>
    </font>
    <font>
      <b/>
      <sz val="10"/>
      <color theme="0"/>
      <name val="Verdana"/>
      <family val="2"/>
    </font>
    <font>
      <sz val="10"/>
      <color theme="1"/>
      <name val="Verdana"/>
      <family val="2"/>
    </font>
    <font>
      <sz val="10"/>
      <color theme="0" tint="-0.34998626667073579"/>
      <name val="Verdana"/>
      <family val="2"/>
    </font>
    <font>
      <b/>
      <vertAlign val="superscript"/>
      <sz val="10"/>
      <color theme="4" tint="-0.249977111117893"/>
      <name val="Verdana"/>
      <family val="2"/>
    </font>
    <font>
      <sz val="8"/>
      <color theme="4" tint="-0.249977111117893"/>
      <name val="Verdana"/>
      <family val="2"/>
    </font>
    <font>
      <sz val="8"/>
      <color rgb="FF0087AE"/>
      <name val="Verdana"/>
      <family val="2"/>
    </font>
    <font>
      <i/>
      <vertAlign val="superscript"/>
      <sz val="11"/>
      <color rgb="FF0087AE"/>
      <name val="Verdana"/>
      <family val="2"/>
    </font>
    <font>
      <i/>
      <sz val="11"/>
      <color rgb="FF0087AE"/>
      <name val="Verdana"/>
      <family val="2"/>
    </font>
    <font>
      <sz val="11"/>
      <color rgb="FF0087AE"/>
      <name val="Verdana"/>
      <family val="2"/>
    </font>
    <font>
      <vertAlign val="superscript"/>
      <sz val="10"/>
      <color theme="4" tint="-0.249977111117893"/>
      <name val="Verdana"/>
      <family val="2"/>
    </font>
    <font>
      <sz val="10"/>
      <color rgb="FF305496"/>
      <name val="Verdana"/>
      <family val="2"/>
    </font>
  </fonts>
  <fills count="6">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style="thin">
        <color theme="4" tint="-0.24994659260841701"/>
      </top>
      <bottom/>
      <diagonal/>
    </border>
    <border>
      <left style="medium">
        <color theme="4" tint="-0.24994659260841701"/>
      </left>
      <right style="thin">
        <color theme="4" tint="-0.24994659260841701"/>
      </right>
      <top style="medium">
        <color theme="4" tint="-0.24994659260841701"/>
      </top>
      <bottom style="medium">
        <color theme="4" tint="-0.24994659260841701"/>
      </bottom>
      <diagonal/>
    </border>
    <border>
      <left style="thin">
        <color theme="4" tint="-0.24994659260841701"/>
      </left>
      <right style="thin">
        <color theme="4" tint="-0.24994659260841701"/>
      </right>
      <top style="medium">
        <color theme="4" tint="-0.24994659260841701"/>
      </top>
      <bottom style="medium">
        <color theme="4" tint="-0.24994659260841701"/>
      </bottom>
      <diagonal/>
    </border>
    <border>
      <left style="medium">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thin">
        <color theme="4" tint="-0.24994659260841701"/>
      </left>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style="thin">
        <color theme="4" tint="-0.24994659260841701"/>
      </left>
      <right/>
      <top style="medium">
        <color theme="4" tint="-0.24994659260841701"/>
      </top>
      <bottom style="medium">
        <color theme="4" tint="-0.24994659260841701"/>
      </bottom>
      <diagonal/>
    </border>
    <border>
      <left style="medium">
        <color theme="4" tint="-0.24994659260841701"/>
      </left>
      <right/>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theme="4" tint="-0.24994659260841701"/>
      </left>
      <right style="medium">
        <color theme="4" tint="-0.24994659260841701"/>
      </right>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diagonal/>
    </border>
    <border>
      <left style="thin">
        <color theme="4" tint="-0.24994659260841701"/>
      </left>
      <right style="medium">
        <color theme="4" tint="-0.24994659260841701"/>
      </right>
      <top style="medium">
        <color theme="4" tint="-0.24994659260841701"/>
      </top>
      <bottom style="medium">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s>
  <cellStyleXfs count="2">
    <xf numFmtId="0" fontId="0" fillId="0" borderId="0"/>
    <xf numFmtId="44" fontId="1" fillId="0" borderId="0" applyFont="0" applyFill="0" applyBorder="0" applyAlignment="0" applyProtection="0"/>
  </cellStyleXfs>
  <cellXfs count="64">
    <xf numFmtId="0" fontId="0" fillId="0" borderId="0" xfId="0"/>
    <xf numFmtId="0" fontId="3" fillId="0" borderId="8" xfId="0" applyFont="1" applyBorder="1" applyAlignment="1">
      <alignment horizontal="center"/>
    </xf>
    <xf numFmtId="0" fontId="3" fillId="0" borderId="9" xfId="0" applyFont="1" applyBorder="1" applyAlignment="1">
      <alignment horizontal="center"/>
    </xf>
    <xf numFmtId="0" fontId="3" fillId="0" borderId="4" xfId="0" applyFont="1" applyBorder="1"/>
    <xf numFmtId="0" fontId="3" fillId="0" borderId="5" xfId="0" applyFont="1" applyBorder="1"/>
    <xf numFmtId="0" fontId="2" fillId="0" borderId="1" xfId="0" applyFont="1" applyBorder="1"/>
    <xf numFmtId="44" fontId="4" fillId="3" borderId="1" xfId="1" applyFont="1" applyFill="1" applyBorder="1" applyAlignment="1">
      <alignment horizontal="left" indent="7"/>
    </xf>
    <xf numFmtId="0" fontId="3" fillId="0" borderId="13" xfId="0" applyFont="1" applyBorder="1" applyAlignment="1">
      <alignment horizontal="center"/>
    </xf>
    <xf numFmtId="44" fontId="3" fillId="0" borderId="2" xfId="1" applyFont="1" applyBorder="1" applyAlignment="1">
      <alignment horizontal="left" vertical="center" indent="7"/>
    </xf>
    <xf numFmtId="44" fontId="3" fillId="0" borderId="3" xfId="1" applyFont="1" applyBorder="1" applyAlignment="1">
      <alignment horizontal="left" indent="7"/>
    </xf>
    <xf numFmtId="44" fontId="3" fillId="0" borderId="14" xfId="1" applyFont="1" applyBorder="1" applyAlignment="1">
      <alignment horizontal="left" indent="7"/>
    </xf>
    <xf numFmtId="0" fontId="3" fillId="0" borderId="15" xfId="0" applyFont="1" applyBorder="1"/>
    <xf numFmtId="44" fontId="3" fillId="0" borderId="6" xfId="1" applyFont="1" applyBorder="1" applyAlignment="1">
      <alignment horizontal="left" vertical="center" indent="7"/>
    </xf>
    <xf numFmtId="44" fontId="3" fillId="0" borderId="7" xfId="1" applyFont="1" applyBorder="1" applyAlignment="1">
      <alignment horizontal="left" indent="7"/>
    </xf>
    <xf numFmtId="44" fontId="3" fillId="0" borderId="16" xfId="1" applyFont="1" applyBorder="1" applyAlignment="1">
      <alignment horizontal="left" indent="7"/>
    </xf>
    <xf numFmtId="0" fontId="3" fillId="4" borderId="5" xfId="0" applyFont="1" applyFill="1" applyBorder="1"/>
    <xf numFmtId="0" fontId="3" fillId="4" borderId="15" xfId="0" applyFont="1" applyFill="1" applyBorder="1"/>
    <xf numFmtId="0" fontId="0" fillId="0" borderId="18" xfId="0" applyBorder="1"/>
    <xf numFmtId="0" fontId="0" fillId="0" borderId="19" xfId="0" applyBorder="1"/>
    <xf numFmtId="0" fontId="0" fillId="0" borderId="20" xfId="0" applyBorder="1"/>
    <xf numFmtId="0" fontId="5" fillId="5" borderId="0" xfId="0" applyFont="1" applyFill="1"/>
    <xf numFmtId="0" fontId="3" fillId="5" borderId="17" xfId="0" applyFont="1" applyFill="1" applyBorder="1"/>
    <xf numFmtId="49" fontId="4" fillId="3" borderId="1" xfId="1" applyNumberFormat="1" applyFont="1" applyFill="1" applyBorder="1" applyAlignment="1"/>
    <xf numFmtId="44" fontId="0" fillId="0" borderId="19" xfId="1" applyFont="1" applyBorder="1" applyAlignment="1">
      <alignment horizontal="left" indent="7"/>
    </xf>
    <xf numFmtId="44" fontId="2" fillId="0" borderId="1" xfId="1" applyFont="1" applyBorder="1" applyAlignment="1"/>
    <xf numFmtId="44" fontId="4" fillId="3" borderId="1" xfId="1" applyFont="1" applyFill="1" applyBorder="1" applyAlignment="1"/>
    <xf numFmtId="0" fontId="3" fillId="0" borderId="9" xfId="0" applyFont="1" applyBorder="1" applyAlignment="1">
      <alignment horizontal="center" wrapText="1"/>
    </xf>
    <xf numFmtId="0" fontId="3" fillId="0" borderId="13" xfId="0" applyFont="1" applyBorder="1" applyAlignment="1">
      <alignment horizontal="center" wrapText="1"/>
    </xf>
    <xf numFmtId="44" fontId="3" fillId="0" borderId="0" xfId="1" applyFont="1" applyBorder="1" applyAlignment="1">
      <alignment horizontal="left" indent="7"/>
    </xf>
    <xf numFmtId="44" fontId="4" fillId="3" borderId="12" xfId="1" applyFont="1" applyFill="1" applyBorder="1" applyAlignment="1">
      <alignment horizontal="left" indent="7"/>
    </xf>
    <xf numFmtId="0" fontId="3" fillId="5" borderId="0" xfId="0" applyFont="1" applyFill="1"/>
    <xf numFmtId="0" fontId="3" fillId="0" borderId="21" xfId="0" applyFont="1" applyBorder="1" applyAlignment="1">
      <alignment horizontal="center"/>
    </xf>
    <xf numFmtId="44" fontId="3" fillId="0" borderId="22" xfId="1" applyFont="1" applyBorder="1" applyAlignment="1">
      <alignment horizontal="left" indent="7"/>
    </xf>
    <xf numFmtId="0" fontId="3" fillId="0" borderId="23" xfId="0" applyFont="1" applyBorder="1"/>
    <xf numFmtId="44" fontId="3" fillId="0" borderId="24" xfId="1" applyFont="1" applyBorder="1" applyAlignment="1">
      <alignment horizontal="left" indent="7"/>
    </xf>
    <xf numFmtId="0" fontId="9" fillId="5" borderId="0" xfId="0" applyFont="1" applyFill="1" applyAlignment="1">
      <alignment horizontal="left" vertical="center"/>
    </xf>
    <xf numFmtId="0" fontId="2" fillId="0" borderId="1" xfId="0" applyFont="1" applyBorder="1" applyAlignment="1">
      <alignment wrapText="1"/>
    </xf>
    <xf numFmtId="44" fontId="2" fillId="0" borderId="1" xfId="1" applyFont="1" applyFill="1" applyBorder="1" applyAlignment="1" applyProtection="1"/>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2" borderId="10"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2" fillId="0" borderId="12" xfId="0" applyFont="1" applyBorder="1" applyAlignment="1">
      <alignment horizontal="center" vertical="top" wrapText="1"/>
    </xf>
    <xf numFmtId="0" fontId="6" fillId="5" borderId="17" xfId="0" applyFont="1" applyFill="1" applyBorder="1" applyAlignment="1">
      <alignment horizontal="left"/>
    </xf>
    <xf numFmtId="0" fontId="6" fillId="5" borderId="0" xfId="0" applyFont="1" applyFill="1" applyAlignment="1">
      <alignment horizontal="left"/>
    </xf>
    <xf numFmtId="49" fontId="4" fillId="3" borderId="10" xfId="1" applyNumberFormat="1" applyFont="1" applyFill="1" applyBorder="1" applyAlignment="1">
      <alignment horizontal="center"/>
    </xf>
    <xf numFmtId="49" fontId="4" fillId="3" borderId="11" xfId="1" applyNumberFormat="1" applyFont="1" applyFill="1" applyBorder="1" applyAlignment="1">
      <alignment horizontal="center"/>
    </xf>
    <xf numFmtId="49" fontId="4" fillId="3" borderId="12" xfId="1" applyNumberFormat="1" applyFont="1" applyFill="1" applyBorder="1" applyAlignment="1">
      <alignment horizontal="center"/>
    </xf>
    <xf numFmtId="49" fontId="4" fillId="3" borderId="10" xfId="1" applyNumberFormat="1" applyFont="1" applyFill="1" applyBorder="1" applyAlignment="1">
      <alignment horizontal="center" vertical="center" wrapText="1"/>
    </xf>
    <xf numFmtId="49" fontId="4" fillId="3" borderId="11" xfId="1" applyNumberFormat="1" applyFont="1" applyFill="1" applyBorder="1" applyAlignment="1">
      <alignment horizontal="center" vertical="center"/>
    </xf>
    <xf numFmtId="49" fontId="4" fillId="3" borderId="12" xfId="1" applyNumberFormat="1" applyFont="1" applyFill="1" applyBorder="1" applyAlignment="1">
      <alignment horizontal="center" vertical="center"/>
    </xf>
    <xf numFmtId="0" fontId="10" fillId="0" borderId="14" xfId="0" applyFont="1" applyBorder="1" applyAlignment="1">
      <alignment horizontal="left" vertical="top" wrapText="1"/>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0" fillId="4" borderId="0" xfId="0" applyFill="1" applyAlignment="1">
      <alignment horizontal="left" vertical="top" wrapText="1"/>
    </xf>
    <xf numFmtId="0" fontId="2" fillId="2" borderId="10" xfId="0" applyFont="1" applyFill="1" applyBorder="1" applyAlignment="1">
      <alignment horizontal="center"/>
    </xf>
    <xf numFmtId="0" fontId="2" fillId="2" borderId="12" xfId="0" applyFont="1" applyFill="1" applyBorder="1" applyAlignment="1">
      <alignment horizontal="center"/>
    </xf>
    <xf numFmtId="0" fontId="14" fillId="5" borderId="0" xfId="0" applyFont="1" applyFill="1" applyAlignment="1">
      <alignment horizontal="left" vertical="top"/>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374A3-CC5E-401B-A7A9-B2D05108D507}">
  <dimension ref="A1:J106"/>
  <sheetViews>
    <sheetView tabSelected="1" workbookViewId="0">
      <pane ySplit="8" topLeftCell="A9" activePane="bottomLeft" state="frozen"/>
      <selection pane="bottomLeft" activeCell="B11" sqref="B11:C11"/>
    </sheetView>
  </sheetViews>
  <sheetFormatPr defaultColWidth="9.109375" defaultRowHeight="12.6" x14ac:dyDescent="0.2"/>
  <cols>
    <col min="1" max="1" width="31.109375" style="20" customWidth="1"/>
    <col min="2" max="4" width="24.5546875" style="20" customWidth="1"/>
    <col min="5" max="5" width="9.109375" style="20"/>
    <col min="6" max="6" width="31.6640625" style="20" customWidth="1"/>
    <col min="7" max="9" width="24.5546875" style="20" customWidth="1"/>
    <col min="10" max="16384" width="9.109375" style="20"/>
  </cols>
  <sheetData>
    <row r="1" spans="1:9" ht="30.75" customHeight="1" thickBot="1" x14ac:dyDescent="0.25">
      <c r="A1" s="54" t="s">
        <v>78</v>
      </c>
      <c r="B1" s="55"/>
      <c r="C1" s="55"/>
      <c r="D1" s="56"/>
      <c r="H1" s="63" t="s">
        <v>79</v>
      </c>
    </row>
    <row r="2" spans="1:9" ht="13.2" thickBot="1" x14ac:dyDescent="0.25"/>
    <row r="3" spans="1:9" ht="13.2" thickBot="1" x14ac:dyDescent="0.25">
      <c r="A3" s="22" t="s">
        <v>0</v>
      </c>
      <c r="B3" s="25" t="s">
        <v>1</v>
      </c>
      <c r="C3" s="49"/>
      <c r="D3" s="50"/>
      <c r="E3" s="50"/>
      <c r="F3" s="50"/>
      <c r="G3" s="50"/>
      <c r="H3" s="50"/>
      <c r="I3" s="50"/>
    </row>
    <row r="4" spans="1:9" ht="14.4" thickBot="1" x14ac:dyDescent="0.25">
      <c r="A4" s="5" t="s">
        <v>2</v>
      </c>
      <c r="B4" s="37">
        <v>110</v>
      </c>
      <c r="C4" s="49"/>
      <c r="D4" s="50"/>
      <c r="E4" s="50"/>
      <c r="F4" s="50"/>
      <c r="G4" s="50"/>
      <c r="H4" s="50"/>
      <c r="I4" s="50"/>
    </row>
    <row r="5" spans="1:9" ht="13.2" thickBot="1" x14ac:dyDescent="0.25">
      <c r="A5" s="5" t="s">
        <v>3</v>
      </c>
      <c r="B5" s="24">
        <f>SUM(D10:D106)+SUM(I10:I73)</f>
        <v>0</v>
      </c>
    </row>
    <row r="6" spans="1:9" ht="13.2" thickBot="1" x14ac:dyDescent="0.25">
      <c r="A6" s="22" t="s">
        <v>4</v>
      </c>
      <c r="B6" s="25">
        <f>SUM(B4:B5)</f>
        <v>110</v>
      </c>
    </row>
    <row r="7" spans="1:9" ht="13.2" thickBot="1" x14ac:dyDescent="0.25"/>
    <row r="8" spans="1:9" ht="13.2" thickBot="1" x14ac:dyDescent="0.25">
      <c r="A8" s="51" t="s">
        <v>76</v>
      </c>
      <c r="B8" s="52"/>
      <c r="C8" s="52"/>
      <c r="D8" s="53"/>
      <c r="F8" s="51" t="s">
        <v>77</v>
      </c>
      <c r="G8" s="52"/>
      <c r="H8" s="52"/>
      <c r="I8" s="53"/>
    </row>
    <row r="9" spans="1:9" ht="13.2" thickBot="1" x14ac:dyDescent="0.25"/>
    <row r="10" spans="1:9" ht="14.4" thickBot="1" x14ac:dyDescent="0.25">
      <c r="A10" s="41" t="s">
        <v>5</v>
      </c>
      <c r="B10" s="42"/>
      <c r="C10" s="43"/>
      <c r="D10" s="6">
        <f>A15+B15+C15</f>
        <v>0</v>
      </c>
      <c r="F10" s="41" t="s">
        <v>6</v>
      </c>
      <c r="G10" s="42"/>
      <c r="H10" s="43"/>
      <c r="I10" s="6">
        <f>F15+G15+H15</f>
        <v>0</v>
      </c>
    </row>
    <row r="11" spans="1:9" ht="13.2" thickBot="1" x14ac:dyDescent="0.25">
      <c r="A11" s="36" t="s">
        <v>7</v>
      </c>
      <c r="B11" s="44"/>
      <c r="C11" s="45"/>
      <c r="F11" s="36" t="s">
        <v>7</v>
      </c>
      <c r="G11" s="44"/>
      <c r="H11" s="45"/>
    </row>
    <row r="12" spans="1:9" x14ac:dyDescent="0.2">
      <c r="A12" s="1" t="s">
        <v>8</v>
      </c>
      <c r="B12" s="2" t="s">
        <v>9</v>
      </c>
      <c r="C12" s="7" t="s">
        <v>10</v>
      </c>
      <c r="D12" s="21"/>
      <c r="F12" s="1" t="s">
        <v>11</v>
      </c>
      <c r="G12" s="2" t="s">
        <v>12</v>
      </c>
      <c r="H12" s="7" t="s">
        <v>13</v>
      </c>
      <c r="I12" s="21"/>
    </row>
    <row r="13" spans="1:9" x14ac:dyDescent="0.2">
      <c r="A13" s="8">
        <v>8.5</v>
      </c>
      <c r="B13" s="9">
        <v>6</v>
      </c>
      <c r="C13" s="10">
        <v>2.2000000000000002</v>
      </c>
      <c r="D13" s="21"/>
      <c r="F13" s="8">
        <v>130</v>
      </c>
      <c r="G13" s="9">
        <v>95</v>
      </c>
      <c r="H13" s="10">
        <v>33</v>
      </c>
      <c r="I13" s="21"/>
    </row>
    <row r="14" spans="1:9" ht="13.2" thickBot="1" x14ac:dyDescent="0.25">
      <c r="A14" s="3">
        <f>B11-B14-C14</f>
        <v>0</v>
      </c>
      <c r="B14" s="4">
        <f>IF(B11&gt;20,B11-20-C14,0)</f>
        <v>0</v>
      </c>
      <c r="C14" s="11">
        <f>IF(B11&gt;100,B11-100,0)</f>
        <v>0</v>
      </c>
      <c r="D14" s="21"/>
      <c r="F14" s="3">
        <f>G11-G14-H14</f>
        <v>0</v>
      </c>
      <c r="G14" s="4">
        <f>IF(G11&gt;10,G11-10-H14,0)</f>
        <v>0</v>
      </c>
      <c r="H14" s="11">
        <f>IF(G11&gt;30,G11-30,0)</f>
        <v>0</v>
      </c>
      <c r="I14" s="21"/>
    </row>
    <row r="15" spans="1:9" ht="13.2" thickBot="1" x14ac:dyDescent="0.25">
      <c r="A15" s="12">
        <f>A14*A13</f>
        <v>0</v>
      </c>
      <c r="B15" s="13">
        <f>B14*B13</f>
        <v>0</v>
      </c>
      <c r="C15" s="14">
        <f>C14*C13</f>
        <v>0</v>
      </c>
      <c r="D15" s="21"/>
      <c r="F15" s="12">
        <f>F14*F13</f>
        <v>0</v>
      </c>
      <c r="G15" s="13">
        <f>G14*G13</f>
        <v>0</v>
      </c>
      <c r="H15" s="14">
        <f>H14*H13</f>
        <v>0</v>
      </c>
      <c r="I15" s="21"/>
    </row>
    <row r="16" spans="1:9" ht="13.2" thickBot="1" x14ac:dyDescent="0.25"/>
    <row r="17" spans="1:10" ht="15.6" thickBot="1" x14ac:dyDescent="0.35">
      <c r="A17" s="41" t="s">
        <v>14</v>
      </c>
      <c r="B17" s="42"/>
      <c r="C17" s="43"/>
      <c r="D17" s="6">
        <f>A22+B22+C22</f>
        <v>0</v>
      </c>
      <c r="F17" s="41" t="s">
        <v>15</v>
      </c>
      <c r="G17" s="42"/>
      <c r="H17" s="43"/>
      <c r="I17" s="29">
        <f>F22+G22+H22</f>
        <v>0</v>
      </c>
      <c r="J17"/>
    </row>
    <row r="18" spans="1:10" ht="13.2" thickBot="1" x14ac:dyDescent="0.25">
      <c r="A18" s="5" t="s">
        <v>16</v>
      </c>
      <c r="B18" s="44"/>
      <c r="C18" s="45"/>
      <c r="D18" s="21"/>
      <c r="F18" s="36" t="s">
        <v>7</v>
      </c>
      <c r="G18" s="44"/>
      <c r="H18" s="45"/>
    </row>
    <row r="19" spans="1:10" x14ac:dyDescent="0.2">
      <c r="A19" s="1" t="s">
        <v>8</v>
      </c>
      <c r="B19" s="2" t="s">
        <v>9</v>
      </c>
      <c r="C19" s="7" t="s">
        <v>10</v>
      </c>
      <c r="D19" s="21"/>
      <c r="F19" s="1" t="s">
        <v>11</v>
      </c>
      <c r="G19" s="2" t="s">
        <v>12</v>
      </c>
      <c r="H19" s="31" t="s">
        <v>13</v>
      </c>
      <c r="I19" s="28"/>
    </row>
    <row r="20" spans="1:10" x14ac:dyDescent="0.2">
      <c r="A20" s="8">
        <v>5.5</v>
      </c>
      <c r="B20" s="9">
        <v>4</v>
      </c>
      <c r="C20" s="10">
        <v>1.3</v>
      </c>
      <c r="D20" s="21"/>
      <c r="F20" s="8">
        <v>27.5</v>
      </c>
      <c r="G20" s="9">
        <v>21</v>
      </c>
      <c r="H20" s="32">
        <v>6.5</v>
      </c>
      <c r="I20" s="30"/>
    </row>
    <row r="21" spans="1:10" ht="13.2" thickBot="1" x14ac:dyDescent="0.25">
      <c r="A21" s="3">
        <f>B18-B21-C21</f>
        <v>0</v>
      </c>
      <c r="B21" s="4">
        <f>IF(B18&gt;20,B18-20-C21,0)</f>
        <v>0</v>
      </c>
      <c r="C21" s="11">
        <f>IF(B18&gt;100,B18-100,0)</f>
        <v>0</v>
      </c>
      <c r="D21" s="21"/>
      <c r="F21" s="3">
        <f>G18-G21-H21</f>
        <v>0</v>
      </c>
      <c r="G21" s="4">
        <f>IF(G18&gt;10,G18-10-H21,0)</f>
        <v>0</v>
      </c>
      <c r="H21" s="33">
        <f>IF(G18&gt;30,G18-30,0)</f>
        <v>0</v>
      </c>
      <c r="I21" s="30"/>
    </row>
    <row r="22" spans="1:10" ht="13.2" thickBot="1" x14ac:dyDescent="0.25">
      <c r="A22" s="12">
        <f>A21*A20</f>
        <v>0</v>
      </c>
      <c r="B22" s="13">
        <f>B21*B20</f>
        <v>0</v>
      </c>
      <c r="C22" s="14">
        <f>C21*C20</f>
        <v>0</v>
      </c>
      <c r="D22" s="21"/>
      <c r="F22" s="12">
        <f>F21*F20</f>
        <v>0</v>
      </c>
      <c r="G22" s="13">
        <f>G21*G20</f>
        <v>0</v>
      </c>
      <c r="H22" s="34">
        <f>H21*H20</f>
        <v>0</v>
      </c>
      <c r="I22" s="30"/>
    </row>
    <row r="23" spans="1:10" ht="13.2" thickBot="1" x14ac:dyDescent="0.25"/>
    <row r="24" spans="1:10" ht="14.4" thickBot="1" x14ac:dyDescent="0.25">
      <c r="A24" s="41" t="s">
        <v>17</v>
      </c>
      <c r="B24" s="42"/>
      <c r="C24" s="43"/>
      <c r="D24" s="6">
        <f>A29+B29+C29</f>
        <v>0</v>
      </c>
      <c r="F24" s="41" t="s">
        <v>18</v>
      </c>
      <c r="G24" s="42"/>
      <c r="H24" s="43"/>
      <c r="I24" s="6">
        <f>F29+G29+H29</f>
        <v>0</v>
      </c>
    </row>
    <row r="25" spans="1:10" ht="13.2" thickBot="1" x14ac:dyDescent="0.25">
      <c r="A25" s="5" t="s">
        <v>16</v>
      </c>
      <c r="B25" s="44"/>
      <c r="C25" s="45"/>
      <c r="F25" s="36" t="s">
        <v>7</v>
      </c>
      <c r="G25" s="44"/>
      <c r="H25" s="45"/>
    </row>
    <row r="26" spans="1:10" x14ac:dyDescent="0.2">
      <c r="A26" s="1" t="s">
        <v>19</v>
      </c>
      <c r="B26" s="2" t="s">
        <v>20</v>
      </c>
      <c r="C26" s="7" t="s">
        <v>21</v>
      </c>
      <c r="D26" s="21"/>
      <c r="F26" s="1" t="s">
        <v>11</v>
      </c>
      <c r="G26" s="2" t="s">
        <v>12</v>
      </c>
      <c r="H26" s="7" t="s">
        <v>13</v>
      </c>
      <c r="I26" s="21"/>
    </row>
    <row r="27" spans="1:10" x14ac:dyDescent="0.2">
      <c r="A27" s="8">
        <v>13</v>
      </c>
      <c r="B27" s="9">
        <v>10</v>
      </c>
      <c r="C27" s="10">
        <v>3.3</v>
      </c>
      <c r="D27" s="21"/>
      <c r="F27" s="8">
        <v>130</v>
      </c>
      <c r="G27" s="9">
        <v>95</v>
      </c>
      <c r="H27" s="10">
        <v>33</v>
      </c>
      <c r="I27" s="21"/>
    </row>
    <row r="28" spans="1:10" ht="13.2" thickBot="1" x14ac:dyDescent="0.25">
      <c r="A28" s="3">
        <f>B25-B28-C28</f>
        <v>0</v>
      </c>
      <c r="B28" s="4">
        <f>IF(B25&gt;15,B25-15-C28,0)</f>
        <v>0</v>
      </c>
      <c r="C28" s="11">
        <f>IF(B25&gt;50,B25-50,0)</f>
        <v>0</v>
      </c>
      <c r="D28" s="21"/>
      <c r="F28" s="3">
        <f>G25-G28-H28</f>
        <v>0</v>
      </c>
      <c r="G28" s="4">
        <f>IF(G25&gt;10,G25-10-H28,0)</f>
        <v>0</v>
      </c>
      <c r="H28" s="11">
        <f>IF(G25&gt;30,G25-30,0)</f>
        <v>0</v>
      </c>
      <c r="I28" s="21"/>
    </row>
    <row r="29" spans="1:10" ht="13.2" thickBot="1" x14ac:dyDescent="0.25">
      <c r="A29" s="12">
        <f>A28*A27</f>
        <v>0</v>
      </c>
      <c r="B29" s="13">
        <f>B28*B27</f>
        <v>0</v>
      </c>
      <c r="C29" s="14">
        <f>C28*C27</f>
        <v>0</v>
      </c>
      <c r="D29" s="21"/>
      <c r="F29" s="12">
        <f>F28*F27</f>
        <v>0</v>
      </c>
      <c r="G29" s="13">
        <f>G28*G27</f>
        <v>0</v>
      </c>
      <c r="H29" s="14">
        <f>H28*H27</f>
        <v>0</v>
      </c>
      <c r="I29" s="21"/>
    </row>
    <row r="30" spans="1:10" ht="13.2" thickBot="1" x14ac:dyDescent="0.25"/>
    <row r="31" spans="1:10" ht="13.2" thickBot="1" x14ac:dyDescent="0.25">
      <c r="A31" s="41" t="s">
        <v>22</v>
      </c>
      <c r="B31" s="42"/>
      <c r="C31" s="43"/>
      <c r="D31" s="6">
        <f>A36+B36+C36</f>
        <v>0</v>
      </c>
      <c r="F31" s="41" t="s">
        <v>23</v>
      </c>
      <c r="G31" s="42"/>
      <c r="H31" s="43"/>
      <c r="I31" s="6">
        <f>F36+G36+H36</f>
        <v>0</v>
      </c>
    </row>
    <row r="32" spans="1:10" ht="13.2" thickBot="1" x14ac:dyDescent="0.25">
      <c r="A32" s="5" t="s">
        <v>16</v>
      </c>
      <c r="B32" s="44"/>
      <c r="C32" s="45"/>
      <c r="F32" s="36" t="s">
        <v>7</v>
      </c>
      <c r="G32" s="44"/>
      <c r="H32" s="45"/>
    </row>
    <row r="33" spans="1:9" x14ac:dyDescent="0.2">
      <c r="A33" s="1" t="s">
        <v>19</v>
      </c>
      <c r="B33" s="2" t="s">
        <v>20</v>
      </c>
      <c r="C33" s="7" t="s">
        <v>21</v>
      </c>
      <c r="D33" s="21"/>
      <c r="F33" s="1" t="s">
        <v>11</v>
      </c>
      <c r="G33" s="2" t="s">
        <v>12</v>
      </c>
      <c r="H33" s="7" t="s">
        <v>13</v>
      </c>
      <c r="I33" s="21"/>
    </row>
    <row r="34" spans="1:9" x14ac:dyDescent="0.2">
      <c r="A34" s="8">
        <v>22</v>
      </c>
      <c r="B34" s="9">
        <v>16.5</v>
      </c>
      <c r="C34" s="10">
        <v>5.5</v>
      </c>
      <c r="D34" s="21"/>
      <c r="F34" s="8">
        <v>33</v>
      </c>
      <c r="G34" s="9">
        <v>25</v>
      </c>
      <c r="H34" s="10">
        <v>8</v>
      </c>
      <c r="I34" s="21"/>
    </row>
    <row r="35" spans="1:9" ht="13.2" thickBot="1" x14ac:dyDescent="0.25">
      <c r="A35" s="3">
        <f>B32-B35-C35</f>
        <v>0</v>
      </c>
      <c r="B35" s="4">
        <f>IF(B32&gt;15,B32-15-C35,0)</f>
        <v>0</v>
      </c>
      <c r="C35" s="11">
        <f>IF(B32&gt;50,B32-50,0)</f>
        <v>0</v>
      </c>
      <c r="D35" s="21"/>
      <c r="F35" s="3">
        <f>G32-G35-H35</f>
        <v>0</v>
      </c>
      <c r="G35" s="4">
        <f>IF(G32&gt;10,G32-10-H35,0)</f>
        <v>0</v>
      </c>
      <c r="H35" s="11">
        <f>IF(G32&gt;30,G32-30,0)</f>
        <v>0</v>
      </c>
      <c r="I35" s="21"/>
    </row>
    <row r="36" spans="1:9" ht="13.2" thickBot="1" x14ac:dyDescent="0.25">
      <c r="A36" s="12">
        <f>A35*A34</f>
        <v>0</v>
      </c>
      <c r="B36" s="13">
        <f>B35*B34</f>
        <v>0</v>
      </c>
      <c r="C36" s="14">
        <f>C35*C34</f>
        <v>0</v>
      </c>
      <c r="D36" s="21"/>
      <c r="F36" s="12">
        <f>F35*F34</f>
        <v>0</v>
      </c>
      <c r="G36" s="13">
        <f>G35*G34</f>
        <v>0</v>
      </c>
      <c r="H36" s="14">
        <f>H35*H34</f>
        <v>0</v>
      </c>
      <c r="I36" s="21"/>
    </row>
    <row r="37" spans="1:9" ht="13.2" thickBot="1" x14ac:dyDescent="0.25"/>
    <row r="38" spans="1:9" ht="13.2" thickBot="1" x14ac:dyDescent="0.25">
      <c r="A38" s="41" t="s">
        <v>24</v>
      </c>
      <c r="B38" s="42"/>
      <c r="C38" s="43"/>
      <c r="D38" s="6">
        <f>A43+B43+C43</f>
        <v>0</v>
      </c>
      <c r="F38" s="41" t="s">
        <v>25</v>
      </c>
      <c r="G38" s="42"/>
      <c r="H38" s="43"/>
      <c r="I38" s="6">
        <f>F43+G43+H43</f>
        <v>0</v>
      </c>
    </row>
    <row r="39" spans="1:9" ht="13.2" thickBot="1" x14ac:dyDescent="0.25">
      <c r="A39" s="5" t="s">
        <v>16</v>
      </c>
      <c r="B39" s="44"/>
      <c r="C39" s="45"/>
      <c r="F39" s="36" t="s">
        <v>7</v>
      </c>
      <c r="G39" s="44"/>
      <c r="H39" s="45"/>
    </row>
    <row r="40" spans="1:9" x14ac:dyDescent="0.2">
      <c r="A40" s="1" t="s">
        <v>19</v>
      </c>
      <c r="B40" s="2" t="s">
        <v>20</v>
      </c>
      <c r="C40" s="7" t="s">
        <v>21</v>
      </c>
      <c r="D40" s="21"/>
      <c r="F40" s="1" t="s">
        <v>11</v>
      </c>
      <c r="G40" s="2" t="s">
        <v>12</v>
      </c>
      <c r="H40" s="7" t="s">
        <v>13</v>
      </c>
      <c r="I40" s="21"/>
    </row>
    <row r="41" spans="1:9" x14ac:dyDescent="0.2">
      <c r="A41" s="8">
        <v>22</v>
      </c>
      <c r="B41" s="9">
        <v>16.5</v>
      </c>
      <c r="C41" s="10">
        <v>5.5</v>
      </c>
      <c r="D41" s="21"/>
      <c r="F41" s="8">
        <v>130</v>
      </c>
      <c r="G41" s="9">
        <v>95</v>
      </c>
      <c r="H41" s="10">
        <v>33</v>
      </c>
      <c r="I41" s="21"/>
    </row>
    <row r="42" spans="1:9" ht="13.2" thickBot="1" x14ac:dyDescent="0.25">
      <c r="A42" s="3">
        <f>B39-B42-C42</f>
        <v>0</v>
      </c>
      <c r="B42" s="4">
        <f>IF(B39&gt;15,B39-15-C42,0)</f>
        <v>0</v>
      </c>
      <c r="C42" s="11">
        <f>IF(B39&gt;50,B39-50,0)</f>
        <v>0</v>
      </c>
      <c r="D42" s="21"/>
      <c r="F42" s="3">
        <f>G39-G42-H42</f>
        <v>0</v>
      </c>
      <c r="G42" s="4">
        <f>IF(G39&gt;10,G39-10-H42,0)</f>
        <v>0</v>
      </c>
      <c r="H42" s="11">
        <f>IF(G39&gt;30,G39-30,0)</f>
        <v>0</v>
      </c>
      <c r="I42" s="21"/>
    </row>
    <row r="43" spans="1:9" ht="13.2" thickBot="1" x14ac:dyDescent="0.25">
      <c r="A43" s="12">
        <f>A42*A41</f>
        <v>0</v>
      </c>
      <c r="B43" s="13">
        <f>B42*B41</f>
        <v>0</v>
      </c>
      <c r="C43" s="14">
        <f>C42*C41</f>
        <v>0</v>
      </c>
      <c r="D43" s="21"/>
      <c r="F43" s="12">
        <f>F42*F41</f>
        <v>0</v>
      </c>
      <c r="G43" s="13">
        <f>G42*G41</f>
        <v>0</v>
      </c>
      <c r="H43" s="14">
        <f>H42*H41</f>
        <v>0</v>
      </c>
      <c r="I43" s="21"/>
    </row>
    <row r="44" spans="1:9" ht="13.2" thickBot="1" x14ac:dyDescent="0.25"/>
    <row r="45" spans="1:9" ht="13.2" thickBot="1" x14ac:dyDescent="0.25">
      <c r="A45" s="41" t="s">
        <v>26</v>
      </c>
      <c r="B45" s="42"/>
      <c r="C45" s="43"/>
      <c r="D45" s="6">
        <f>A50+B50+C50</f>
        <v>0</v>
      </c>
      <c r="F45" s="41" t="s">
        <v>27</v>
      </c>
      <c r="G45" s="42"/>
      <c r="H45" s="43"/>
      <c r="I45" s="6">
        <f>F50+G50+H50</f>
        <v>0</v>
      </c>
    </row>
    <row r="46" spans="1:9" ht="14.4" thickBot="1" x14ac:dyDescent="0.25">
      <c r="A46" s="5" t="s">
        <v>16</v>
      </c>
      <c r="B46" s="44"/>
      <c r="C46" s="45"/>
      <c r="F46" s="5" t="s">
        <v>28</v>
      </c>
      <c r="G46" s="44"/>
      <c r="H46" s="45"/>
    </row>
    <row r="47" spans="1:9" ht="13.8" x14ac:dyDescent="0.2">
      <c r="A47" s="1" t="s">
        <v>19</v>
      </c>
      <c r="B47" s="2" t="s">
        <v>20</v>
      </c>
      <c r="C47" s="7" t="s">
        <v>21</v>
      </c>
      <c r="D47" s="21"/>
      <c r="F47" s="1" t="s">
        <v>29</v>
      </c>
      <c r="G47" s="2" t="s">
        <v>30</v>
      </c>
      <c r="H47" s="7" t="s">
        <v>31</v>
      </c>
      <c r="I47" s="21"/>
    </row>
    <row r="48" spans="1:9" x14ac:dyDescent="0.2">
      <c r="A48" s="8">
        <v>22</v>
      </c>
      <c r="B48" s="9">
        <v>16.5</v>
      </c>
      <c r="C48" s="10">
        <v>5.5</v>
      </c>
      <c r="D48" s="21"/>
      <c r="F48" s="8">
        <v>0.13</v>
      </c>
      <c r="G48" s="9">
        <v>0.1</v>
      </c>
      <c r="H48" s="10">
        <v>0.03</v>
      </c>
      <c r="I48" s="21"/>
    </row>
    <row r="49" spans="1:9" ht="13.2" thickBot="1" x14ac:dyDescent="0.25">
      <c r="A49" s="3">
        <f>B46-B49-C49</f>
        <v>0</v>
      </c>
      <c r="B49" s="4">
        <f>IF(B46&gt;15,B46-15-C49,0)</f>
        <v>0</v>
      </c>
      <c r="C49" s="11">
        <f>IF(B46&gt;50,B46-50,0)</f>
        <v>0</v>
      </c>
      <c r="D49" s="21"/>
      <c r="F49" s="3">
        <f>G46-G49-H49</f>
        <v>0</v>
      </c>
      <c r="G49" s="4">
        <f>IF(G46&gt;3300,G46-3300-H49,0)</f>
        <v>0</v>
      </c>
      <c r="H49" s="11">
        <f>IF(G46&gt;20000,G46-20000,0)</f>
        <v>0</v>
      </c>
      <c r="I49" s="21"/>
    </row>
    <row r="50" spans="1:9" ht="13.2" thickBot="1" x14ac:dyDescent="0.25">
      <c r="A50" s="12">
        <f>A49*A48</f>
        <v>0</v>
      </c>
      <c r="B50" s="13">
        <f>B49*B48</f>
        <v>0</v>
      </c>
      <c r="C50" s="14">
        <f>C49*C48</f>
        <v>0</v>
      </c>
      <c r="D50" s="21"/>
      <c r="F50" s="12">
        <f>F49*F48</f>
        <v>0</v>
      </c>
      <c r="G50" s="13">
        <f>G49*G48</f>
        <v>0</v>
      </c>
      <c r="H50" s="14">
        <f>H49*H48</f>
        <v>0</v>
      </c>
      <c r="I50" s="21"/>
    </row>
    <row r="51" spans="1:9" ht="13.2" thickBot="1" x14ac:dyDescent="0.25"/>
    <row r="52" spans="1:9" ht="13.2" thickBot="1" x14ac:dyDescent="0.25">
      <c r="A52" s="41" t="s">
        <v>32</v>
      </c>
      <c r="B52" s="42"/>
      <c r="C52" s="43"/>
      <c r="D52" s="6">
        <f>A57+B57+C57</f>
        <v>0</v>
      </c>
      <c r="F52" s="41" t="s">
        <v>33</v>
      </c>
      <c r="G52" s="42"/>
      <c r="H52" s="43"/>
      <c r="I52" s="6">
        <f>F57+G57+H57</f>
        <v>0</v>
      </c>
    </row>
    <row r="53" spans="1:9" ht="14.4" thickBot="1" x14ac:dyDescent="0.25">
      <c r="A53" s="5" t="s">
        <v>16</v>
      </c>
      <c r="B53" s="44"/>
      <c r="C53" s="45"/>
      <c r="F53" s="5" t="s">
        <v>28</v>
      </c>
      <c r="G53" s="44"/>
      <c r="H53" s="45"/>
    </row>
    <row r="54" spans="1:9" ht="13.8" x14ac:dyDescent="0.2">
      <c r="A54" s="1" t="s">
        <v>19</v>
      </c>
      <c r="B54" s="2" t="s">
        <v>20</v>
      </c>
      <c r="C54" s="7" t="s">
        <v>21</v>
      </c>
      <c r="D54" s="21"/>
      <c r="F54" s="1" t="s">
        <v>34</v>
      </c>
      <c r="G54" s="2" t="s">
        <v>35</v>
      </c>
      <c r="H54" s="7" t="s">
        <v>36</v>
      </c>
      <c r="I54" s="21"/>
    </row>
    <row r="55" spans="1:9" x14ac:dyDescent="0.2">
      <c r="A55" s="8">
        <v>33</v>
      </c>
      <c r="B55" s="9">
        <v>25</v>
      </c>
      <c r="C55" s="10">
        <v>8</v>
      </c>
      <c r="D55" s="21"/>
      <c r="F55" s="8">
        <v>1.75</v>
      </c>
      <c r="G55" s="9">
        <v>1.3</v>
      </c>
      <c r="H55" s="10">
        <v>0.45</v>
      </c>
      <c r="I55" s="21"/>
    </row>
    <row r="56" spans="1:9" ht="13.2" thickBot="1" x14ac:dyDescent="0.25">
      <c r="A56" s="3">
        <f>B53-B56-C56</f>
        <v>0</v>
      </c>
      <c r="B56" s="4">
        <f>IF(B53&gt;15,B53-15-C56,0)</f>
        <v>0</v>
      </c>
      <c r="C56" s="11">
        <f>IF(B53&gt;50,B53-50,0)</f>
        <v>0</v>
      </c>
      <c r="D56" s="21"/>
      <c r="F56" s="3">
        <f>G53-G56-H56</f>
        <v>0</v>
      </c>
      <c r="G56" s="4">
        <f>IF(G53&gt;200,G53-200-H56,0)</f>
        <v>0</v>
      </c>
      <c r="H56" s="11">
        <f>IF(G53&gt;800,G53-800,0)</f>
        <v>0</v>
      </c>
      <c r="I56" s="21"/>
    </row>
    <row r="57" spans="1:9" ht="13.2" thickBot="1" x14ac:dyDescent="0.25">
      <c r="A57" s="12">
        <f>A56*A55</f>
        <v>0</v>
      </c>
      <c r="B57" s="13">
        <f>B56*B55</f>
        <v>0</v>
      </c>
      <c r="C57" s="14">
        <f>C56*C55</f>
        <v>0</v>
      </c>
      <c r="D57" s="21"/>
      <c r="F57" s="12">
        <f>F56*F55</f>
        <v>0</v>
      </c>
      <c r="G57" s="13">
        <f>G56*G55</f>
        <v>0</v>
      </c>
      <c r="H57" s="14">
        <f>H56*H55</f>
        <v>0</v>
      </c>
      <c r="I57" s="21"/>
    </row>
    <row r="58" spans="1:9" ht="13.2" thickBot="1" x14ac:dyDescent="0.25"/>
    <row r="59" spans="1:9" ht="13.2" thickBot="1" x14ac:dyDescent="0.25">
      <c r="A59" s="41" t="s">
        <v>37</v>
      </c>
      <c r="B59" s="42"/>
      <c r="C59" s="43"/>
      <c r="D59" s="6">
        <f>A64+B64+C64</f>
        <v>0</v>
      </c>
      <c r="F59" s="41" t="s">
        <v>38</v>
      </c>
      <c r="G59" s="42"/>
      <c r="H59" s="43"/>
      <c r="I59" s="6">
        <f>F64+G64+H64</f>
        <v>0</v>
      </c>
    </row>
    <row r="60" spans="1:9" ht="13.2" thickBot="1" x14ac:dyDescent="0.25">
      <c r="A60" s="5" t="s">
        <v>16</v>
      </c>
      <c r="B60" s="44"/>
      <c r="C60" s="45"/>
      <c r="F60" s="5" t="s">
        <v>39</v>
      </c>
      <c r="G60" s="44"/>
      <c r="H60" s="45"/>
    </row>
    <row r="61" spans="1:9" x14ac:dyDescent="0.2">
      <c r="A61" s="1" t="s">
        <v>40</v>
      </c>
      <c r="B61" s="2" t="s">
        <v>41</v>
      </c>
      <c r="C61" s="7" t="s">
        <v>42</v>
      </c>
      <c r="D61" s="21"/>
      <c r="F61" s="1" t="s">
        <v>43</v>
      </c>
      <c r="G61" s="2" t="s">
        <v>44</v>
      </c>
      <c r="H61" s="7" t="s">
        <v>45</v>
      </c>
      <c r="I61" s="21"/>
    </row>
    <row r="62" spans="1:9" x14ac:dyDescent="0.2">
      <c r="A62" s="8">
        <v>33</v>
      </c>
      <c r="B62" s="9">
        <v>25</v>
      </c>
      <c r="C62" s="10">
        <v>8</v>
      </c>
      <c r="D62" s="21"/>
      <c r="F62" s="8">
        <v>0.22</v>
      </c>
      <c r="G62" s="9">
        <v>0.17</v>
      </c>
      <c r="H62" s="10">
        <v>0.06</v>
      </c>
      <c r="I62" s="21"/>
    </row>
    <row r="63" spans="1:9" ht="13.2" thickBot="1" x14ac:dyDescent="0.25">
      <c r="A63" s="3">
        <f>B60-B63-C63</f>
        <v>0</v>
      </c>
      <c r="B63" s="4">
        <f>IF(B60&gt;3,B60-3-C63,0)</f>
        <v>0</v>
      </c>
      <c r="C63" s="11">
        <f>IF(B60&gt;15,B60-15,0)</f>
        <v>0</v>
      </c>
      <c r="D63" s="21"/>
      <c r="F63" s="3">
        <f>G60-G63-H63</f>
        <v>0</v>
      </c>
      <c r="G63" s="4">
        <f>IF(G60&gt;3000,G60-3000-H63,0)</f>
        <v>0</v>
      </c>
      <c r="H63" s="11">
        <f>IF(G60&gt;8000,G60-8000,0)</f>
        <v>0</v>
      </c>
      <c r="I63" s="21"/>
    </row>
    <row r="64" spans="1:9" ht="13.2" thickBot="1" x14ac:dyDescent="0.25">
      <c r="A64" s="12">
        <f>A63*A62</f>
        <v>0</v>
      </c>
      <c r="B64" s="13">
        <f>B63*B62</f>
        <v>0</v>
      </c>
      <c r="C64" s="14">
        <f>C63*C62</f>
        <v>0</v>
      </c>
      <c r="D64" s="21"/>
      <c r="F64" s="12">
        <f>F63*F62</f>
        <v>0</v>
      </c>
      <c r="G64" s="13">
        <f>G63*G62</f>
        <v>0</v>
      </c>
      <c r="H64" s="14">
        <f>H63*H62</f>
        <v>0</v>
      </c>
      <c r="I64" s="21"/>
    </row>
    <row r="65" spans="1:9" ht="13.2" thickBot="1" x14ac:dyDescent="0.25"/>
    <row r="66" spans="1:9" ht="13.2" thickBot="1" x14ac:dyDescent="0.25">
      <c r="A66" s="41" t="s">
        <v>46</v>
      </c>
      <c r="B66" s="42"/>
      <c r="C66" s="43"/>
      <c r="D66" s="6">
        <f>A71+B71+C71</f>
        <v>0</v>
      </c>
      <c r="F66" s="41" t="s">
        <v>47</v>
      </c>
      <c r="G66" s="42"/>
      <c r="H66" s="43"/>
      <c r="I66" s="6">
        <f>F71+G71+H71</f>
        <v>0</v>
      </c>
    </row>
    <row r="67" spans="1:9" ht="13.2" thickBot="1" x14ac:dyDescent="0.25">
      <c r="A67" s="5" t="s">
        <v>16</v>
      </c>
      <c r="B67" s="44"/>
      <c r="C67" s="45"/>
      <c r="F67" s="5" t="s">
        <v>48</v>
      </c>
      <c r="G67" s="44"/>
      <c r="H67" s="45"/>
    </row>
    <row r="68" spans="1:9" ht="25.2" x14ac:dyDescent="0.2">
      <c r="A68" s="1" t="s">
        <v>49</v>
      </c>
      <c r="B68" s="2" t="s">
        <v>50</v>
      </c>
      <c r="C68" s="7" t="s">
        <v>51</v>
      </c>
      <c r="D68" s="21"/>
      <c r="F68" s="1" t="s">
        <v>52</v>
      </c>
      <c r="G68" s="26" t="s">
        <v>53</v>
      </c>
      <c r="H68" s="27" t="s">
        <v>54</v>
      </c>
      <c r="I68" s="21"/>
    </row>
    <row r="69" spans="1:9" x14ac:dyDescent="0.2">
      <c r="A69" s="8">
        <v>22</v>
      </c>
      <c r="B69" s="9">
        <v>16.5</v>
      </c>
      <c r="C69" s="10">
        <v>5.5</v>
      </c>
      <c r="D69" s="21"/>
      <c r="F69" s="8">
        <v>0.13</v>
      </c>
      <c r="G69" s="9">
        <v>0.1</v>
      </c>
      <c r="H69" s="10">
        <v>0.03</v>
      </c>
      <c r="I69" s="21"/>
    </row>
    <row r="70" spans="1:9" ht="13.2" thickBot="1" x14ac:dyDescent="0.25">
      <c r="A70" s="3">
        <f>B67-B70-C70</f>
        <v>0</v>
      </c>
      <c r="B70" s="4">
        <f>IF(B67&gt;5,B67-5-C70,0)</f>
        <v>0</v>
      </c>
      <c r="C70" s="11">
        <f>IF(B67&gt;20,B67-20,0)</f>
        <v>0</v>
      </c>
      <c r="D70" s="21"/>
      <c r="F70" s="3">
        <f>G67-G70-H70</f>
        <v>0</v>
      </c>
      <c r="G70" s="4">
        <f>IF(G67&gt;2000000,G67-2000000-H70,0)</f>
        <v>0</v>
      </c>
      <c r="H70" s="11">
        <f>IF(G67&gt;6000000,G67-6000000,0)</f>
        <v>0</v>
      </c>
      <c r="I70" s="21"/>
    </row>
    <row r="71" spans="1:9" ht="13.2" thickBot="1" x14ac:dyDescent="0.25">
      <c r="A71" s="12">
        <f>A70*A69</f>
        <v>0</v>
      </c>
      <c r="B71" s="13">
        <f>B70*B69</f>
        <v>0</v>
      </c>
      <c r="C71" s="14">
        <f>C70*C69</f>
        <v>0</v>
      </c>
      <c r="D71" s="21"/>
      <c r="F71" s="12">
        <f>F70*F69</f>
        <v>0</v>
      </c>
      <c r="G71" s="13">
        <f>G70*G69</f>
        <v>0</v>
      </c>
      <c r="H71" s="14">
        <f>H70*H69</f>
        <v>0</v>
      </c>
      <c r="I71" s="21"/>
    </row>
    <row r="72" spans="1:9" ht="13.2" thickBot="1" x14ac:dyDescent="0.25"/>
    <row r="73" spans="1:9" ht="13.2" thickBot="1" x14ac:dyDescent="0.25">
      <c r="A73" s="41" t="s">
        <v>18</v>
      </c>
      <c r="B73" s="42"/>
      <c r="C73" s="43"/>
      <c r="D73" s="6">
        <f>A78+B78+C78</f>
        <v>0</v>
      </c>
    </row>
    <row r="74" spans="1:9" ht="13.2" thickBot="1" x14ac:dyDescent="0.25">
      <c r="A74" s="5" t="s">
        <v>16</v>
      </c>
      <c r="B74" s="44"/>
      <c r="C74" s="45"/>
    </row>
    <row r="75" spans="1:9" x14ac:dyDescent="0.2">
      <c r="A75" s="1" t="s">
        <v>49</v>
      </c>
      <c r="B75" s="2" t="s">
        <v>50</v>
      </c>
      <c r="C75" s="7" t="s">
        <v>51</v>
      </c>
      <c r="D75" s="21"/>
    </row>
    <row r="76" spans="1:9" x14ac:dyDescent="0.2">
      <c r="A76" s="8">
        <v>66</v>
      </c>
      <c r="B76" s="9">
        <v>50</v>
      </c>
      <c r="C76" s="10">
        <v>16.5</v>
      </c>
      <c r="D76" s="21"/>
    </row>
    <row r="77" spans="1:9" ht="13.5" customHeight="1" thickBot="1" x14ac:dyDescent="0.25">
      <c r="A77" s="3">
        <f>B74-B77-C77</f>
        <v>0</v>
      </c>
      <c r="B77" s="4">
        <f>IF(B74&gt;5,B74-5-C77,0)</f>
        <v>0</v>
      </c>
      <c r="C77" s="11">
        <f>IF(B74&gt;20,B74-20,0)</f>
        <v>0</v>
      </c>
      <c r="D77" s="21"/>
      <c r="F77" s="57" t="s">
        <v>55</v>
      </c>
      <c r="G77" s="58"/>
      <c r="H77" s="58"/>
      <c r="I77" s="59"/>
    </row>
    <row r="78" spans="1:9" ht="13.5" customHeight="1" thickBot="1" x14ac:dyDescent="0.25">
      <c r="A78" s="12">
        <f>A77*A76</f>
        <v>0</v>
      </c>
      <c r="B78" s="13">
        <f>B77*B76</f>
        <v>0</v>
      </c>
      <c r="C78" s="14">
        <f>C77*C76</f>
        <v>0</v>
      </c>
      <c r="D78" s="21"/>
      <c r="F78" s="57"/>
      <c r="G78" s="58"/>
      <c r="H78" s="58"/>
      <c r="I78" s="59"/>
    </row>
    <row r="79" spans="1:9" ht="13.5" customHeight="1" thickBot="1" x14ac:dyDescent="0.25">
      <c r="F79" s="57"/>
      <c r="G79" s="58"/>
      <c r="H79" s="58"/>
      <c r="I79" s="59"/>
    </row>
    <row r="80" spans="1:9" ht="37.5" customHeight="1" thickBot="1" x14ac:dyDescent="0.25">
      <c r="A80" s="38" t="s">
        <v>56</v>
      </c>
      <c r="B80" s="39"/>
      <c r="C80" s="40"/>
      <c r="D80" s="6">
        <f>A85+B85+C85</f>
        <v>0</v>
      </c>
      <c r="F80" s="57" t="s">
        <v>57</v>
      </c>
      <c r="G80" s="58"/>
      <c r="H80" s="58"/>
      <c r="I80" s="59"/>
    </row>
    <row r="81" spans="1:9" ht="13.5" customHeight="1" thickBot="1" x14ac:dyDescent="0.25">
      <c r="A81" s="5" t="s">
        <v>16</v>
      </c>
      <c r="B81" s="44"/>
      <c r="C81" s="45"/>
      <c r="F81" s="57"/>
      <c r="G81" s="58"/>
      <c r="H81" s="58"/>
      <c r="I81" s="59"/>
    </row>
    <row r="82" spans="1:9" ht="12.75" customHeight="1" x14ac:dyDescent="0.2">
      <c r="A82" s="1" t="s">
        <v>49</v>
      </c>
      <c r="B82" s="2" t="s">
        <v>50</v>
      </c>
      <c r="C82" s="7" t="s">
        <v>51</v>
      </c>
      <c r="D82" s="21"/>
      <c r="F82" s="57"/>
      <c r="G82" s="58"/>
      <c r="H82" s="58"/>
      <c r="I82" s="59"/>
    </row>
    <row r="83" spans="1:9" ht="12.75" customHeight="1" x14ac:dyDescent="0.2">
      <c r="A83" s="8">
        <v>38.5</v>
      </c>
      <c r="B83" s="9">
        <v>28.5</v>
      </c>
      <c r="C83" s="10">
        <v>10</v>
      </c>
      <c r="D83" s="21"/>
      <c r="F83" s="57" t="s">
        <v>58</v>
      </c>
      <c r="G83" s="58"/>
      <c r="H83" s="58"/>
      <c r="I83" s="59"/>
    </row>
    <row r="84" spans="1:9" ht="13.5" customHeight="1" thickBot="1" x14ac:dyDescent="0.25">
      <c r="A84" s="3">
        <f>B81-B84-C84</f>
        <v>0</v>
      </c>
      <c r="B84" s="4">
        <f>IF(B81&gt;5,B81-5-C84,0)</f>
        <v>0</v>
      </c>
      <c r="C84" s="11">
        <f>IF(B81&gt;20,B81-20,0)</f>
        <v>0</v>
      </c>
      <c r="D84" s="21"/>
      <c r="F84" s="57"/>
      <c r="G84" s="58"/>
      <c r="H84" s="58"/>
      <c r="I84" s="59"/>
    </row>
    <row r="85" spans="1:9" ht="13.2" thickBot="1" x14ac:dyDescent="0.25">
      <c r="A85" s="12">
        <f>A84*A83</f>
        <v>0</v>
      </c>
      <c r="B85" s="13">
        <f>B84*B83</f>
        <v>0</v>
      </c>
      <c r="C85" s="14">
        <f>C84*C83</f>
        <v>0</v>
      </c>
      <c r="D85" s="21"/>
    </row>
    <row r="86" spans="1:9" ht="13.5" customHeight="1" thickBot="1" x14ac:dyDescent="0.25"/>
    <row r="87" spans="1:9" ht="16.5" customHeight="1" thickBot="1" x14ac:dyDescent="0.25">
      <c r="A87" s="38" t="s">
        <v>59</v>
      </c>
      <c r="B87" s="39"/>
      <c r="C87" s="40"/>
      <c r="D87" s="6">
        <f>A92+B92+C92</f>
        <v>0</v>
      </c>
    </row>
    <row r="88" spans="1:9" ht="15.75" customHeight="1" thickBot="1" x14ac:dyDescent="0.25">
      <c r="A88" s="5" t="s">
        <v>16</v>
      </c>
      <c r="B88" s="44"/>
      <c r="C88" s="45"/>
    </row>
    <row r="89" spans="1:9" ht="15" customHeight="1" x14ac:dyDescent="0.2">
      <c r="A89" s="1" t="s">
        <v>49</v>
      </c>
      <c r="B89" s="2" t="s">
        <v>50</v>
      </c>
      <c r="C89" s="7" t="s">
        <v>51</v>
      </c>
      <c r="D89" s="21"/>
    </row>
    <row r="90" spans="1:9" ht="15.75" customHeight="1" x14ac:dyDescent="0.2">
      <c r="A90" s="8">
        <v>38.5</v>
      </c>
      <c r="B90" s="9">
        <v>28.5</v>
      </c>
      <c r="C90" s="10">
        <v>10</v>
      </c>
      <c r="D90" s="21"/>
    </row>
    <row r="91" spans="1:9" ht="13.2" thickBot="1" x14ac:dyDescent="0.25">
      <c r="A91" s="3">
        <f>B88-B91-C91</f>
        <v>0</v>
      </c>
      <c r="B91" s="4">
        <f>IF(B88&gt;5,B88-5-C91,0)</f>
        <v>0</v>
      </c>
      <c r="C91" s="11">
        <f>IF(B88&gt;20,B88-20,0)</f>
        <v>0</v>
      </c>
      <c r="D91" s="21"/>
    </row>
    <row r="92" spans="1:9" ht="13.2" thickBot="1" x14ac:dyDescent="0.25">
      <c r="A92" s="12">
        <f>A91*A90</f>
        <v>0</v>
      </c>
      <c r="B92" s="13">
        <f>B91*B90</f>
        <v>0</v>
      </c>
      <c r="C92" s="14">
        <f>C91*C90</f>
        <v>0</v>
      </c>
      <c r="D92" s="21"/>
    </row>
    <row r="93" spans="1:9" ht="13.5" customHeight="1" thickBot="1" x14ac:dyDescent="0.25"/>
    <row r="94" spans="1:9" ht="30.75" customHeight="1" thickBot="1" x14ac:dyDescent="0.25">
      <c r="A94" s="46" t="s">
        <v>60</v>
      </c>
      <c r="B94" s="47"/>
      <c r="C94" s="48"/>
      <c r="D94" s="6">
        <f>A99+B99+C99</f>
        <v>0</v>
      </c>
    </row>
    <row r="95" spans="1:9" ht="13.2" thickBot="1" x14ac:dyDescent="0.25">
      <c r="A95" s="5" t="s">
        <v>16</v>
      </c>
      <c r="B95" s="44"/>
      <c r="C95" s="45"/>
      <c r="F95" s="35"/>
    </row>
    <row r="96" spans="1:9" x14ac:dyDescent="0.2">
      <c r="A96" s="1" t="s">
        <v>11</v>
      </c>
      <c r="B96" s="2" t="s">
        <v>61</v>
      </c>
      <c r="C96" s="7" t="s">
        <v>62</v>
      </c>
      <c r="D96" s="21"/>
    </row>
    <row r="97" spans="1:4" x14ac:dyDescent="0.2">
      <c r="A97" s="8">
        <v>11</v>
      </c>
      <c r="B97" s="9">
        <v>8.5</v>
      </c>
      <c r="C97" s="10">
        <v>2.75</v>
      </c>
      <c r="D97" s="21"/>
    </row>
    <row r="98" spans="1:4" ht="13.2" thickBot="1" x14ac:dyDescent="0.25">
      <c r="A98" s="3">
        <f>B95-B98-C98</f>
        <v>0</v>
      </c>
      <c r="B98" s="4">
        <f>IF(B95&gt;10,B95-10-C98,0)</f>
        <v>0</v>
      </c>
      <c r="C98" s="11">
        <f>IF(B95&gt;60,B95-60,0)</f>
        <v>0</v>
      </c>
      <c r="D98" s="21"/>
    </row>
    <row r="99" spans="1:4" ht="13.2" thickBot="1" x14ac:dyDescent="0.25">
      <c r="A99" s="12">
        <f>A98*A97</f>
        <v>0</v>
      </c>
      <c r="B99" s="13">
        <f>B98*B97</f>
        <v>0</v>
      </c>
      <c r="C99" s="14">
        <f>C98*C97</f>
        <v>0</v>
      </c>
      <c r="D99" s="21"/>
    </row>
    <row r="100" spans="1:4" ht="13.2" thickBot="1" x14ac:dyDescent="0.25"/>
    <row r="101" spans="1:4" ht="67.5" customHeight="1" thickBot="1" x14ac:dyDescent="0.25">
      <c r="A101" s="38" t="s">
        <v>63</v>
      </c>
      <c r="B101" s="39"/>
      <c r="C101" s="40"/>
      <c r="D101" s="6">
        <f>A106+B106+C106</f>
        <v>0</v>
      </c>
    </row>
    <row r="102" spans="1:4" ht="13.2" thickBot="1" x14ac:dyDescent="0.25">
      <c r="A102" s="5" t="s">
        <v>16</v>
      </c>
      <c r="B102" s="44"/>
      <c r="C102" s="45"/>
    </row>
    <row r="103" spans="1:4" x14ac:dyDescent="0.2">
      <c r="A103" s="1" t="s">
        <v>11</v>
      </c>
      <c r="B103" s="2" t="s">
        <v>61</v>
      </c>
      <c r="C103" s="7" t="s">
        <v>62</v>
      </c>
      <c r="D103" s="21"/>
    </row>
    <row r="104" spans="1:4" x14ac:dyDescent="0.2">
      <c r="A104" s="8">
        <v>27.5</v>
      </c>
      <c r="B104" s="9">
        <v>21</v>
      </c>
      <c r="C104" s="10">
        <v>6.5</v>
      </c>
      <c r="D104" s="21"/>
    </row>
    <row r="105" spans="1:4" ht="13.2" thickBot="1" x14ac:dyDescent="0.25">
      <c r="A105" s="3">
        <f>B102-B105-C105</f>
        <v>0</v>
      </c>
      <c r="B105" s="4">
        <f>IF(B102&gt;10,B102-10-C105,0)</f>
        <v>0</v>
      </c>
      <c r="C105" s="11">
        <f>IF(B102&gt;60,B102-60,0)</f>
        <v>0</v>
      </c>
      <c r="D105" s="21"/>
    </row>
    <row r="106" spans="1:4" ht="13.2" thickBot="1" x14ac:dyDescent="0.25">
      <c r="A106" s="12">
        <f>A105*A104</f>
        <v>0</v>
      </c>
      <c r="B106" s="13">
        <f>B105*B104</f>
        <v>0</v>
      </c>
      <c r="C106" s="14">
        <f>C105*C104</f>
        <v>0</v>
      </c>
      <c r="D106" s="21"/>
    </row>
  </sheetData>
  <sheetProtection algorithmName="SHA-512" hashValue="YRO2xLclmrVGY5/z1D3LFfzTQwao0IC9kInKoZiBELHmrGm8UB6Qe+3RaD+NIStho4rT3NS/xUsuTtjRSxs9Mg==" saltValue="IGz5koK5J8dMncjb12Wm6A==" spinCount="100000" sheet="1" selectLockedCells="1"/>
  <mergeCells count="54">
    <mergeCell ref="A1:D1"/>
    <mergeCell ref="F77:I79"/>
    <mergeCell ref="F80:I82"/>
    <mergeCell ref="F83:I84"/>
    <mergeCell ref="C4:I4"/>
    <mergeCell ref="F59:H59"/>
    <mergeCell ref="G60:H60"/>
    <mergeCell ref="A59:C59"/>
    <mergeCell ref="B60:C60"/>
    <mergeCell ref="A24:C24"/>
    <mergeCell ref="G32:H32"/>
    <mergeCell ref="F38:H38"/>
    <mergeCell ref="G39:H39"/>
    <mergeCell ref="B53:C53"/>
    <mergeCell ref="B46:C46"/>
    <mergeCell ref="A52:C52"/>
    <mergeCell ref="F10:H10"/>
    <mergeCell ref="G11:H11"/>
    <mergeCell ref="F17:H17"/>
    <mergeCell ref="B102:C102"/>
    <mergeCell ref="C3:I3"/>
    <mergeCell ref="F45:H45"/>
    <mergeCell ref="G46:H46"/>
    <mergeCell ref="F52:H52"/>
    <mergeCell ref="G53:H53"/>
    <mergeCell ref="A8:D8"/>
    <mergeCell ref="F8:I8"/>
    <mergeCell ref="B11:C11"/>
    <mergeCell ref="B18:C18"/>
    <mergeCell ref="B39:C39"/>
    <mergeCell ref="B25:C25"/>
    <mergeCell ref="A10:C10"/>
    <mergeCell ref="A17:C17"/>
    <mergeCell ref="A38:C38"/>
    <mergeCell ref="F66:H66"/>
    <mergeCell ref="A94:C94"/>
    <mergeCell ref="B95:C95"/>
    <mergeCell ref="G18:H18"/>
    <mergeCell ref="F31:H31"/>
    <mergeCell ref="F24:H24"/>
    <mergeCell ref="G25:H25"/>
    <mergeCell ref="A31:C31"/>
    <mergeCell ref="B32:C32"/>
    <mergeCell ref="A45:C45"/>
    <mergeCell ref="G67:H67"/>
    <mergeCell ref="A101:C101"/>
    <mergeCell ref="A66:C66"/>
    <mergeCell ref="B67:C67"/>
    <mergeCell ref="A80:C80"/>
    <mergeCell ref="B81:C81"/>
    <mergeCell ref="B74:C74"/>
    <mergeCell ref="A87:C87"/>
    <mergeCell ref="B88:C88"/>
    <mergeCell ref="A73:C73"/>
  </mergeCells>
  <dataValidations count="1">
    <dataValidation allowBlank="1" showErrorMessage="1" promptTitle="Voer waarde in" prompt="Hectares, m2 of kg product" sqref="G11:H11 G46:H46 G18:H18 G25:H25 G32:H32 G39:H39 G53:H53 G60:H60 B11:C11 G67:H67" xr:uid="{6BBB64B7-277B-4255-BA18-50158CBC1F75}"/>
  </dataValidations>
  <pageMargins left="0.7" right="0.7" top="0.75" bottom="0.75" header="0.3" footer="0.3"/>
  <pageSetup paperSize="9" orientation="portrait" verticalDpi="300" r:id="rId1"/>
  <extLst>
    <ext xmlns:x14="http://schemas.microsoft.com/office/spreadsheetml/2009/9/main" uri="{CCE6A557-97BC-4b89-ADB6-D9C93CAAB3DF}">
      <x14:dataValidations xmlns:xm="http://schemas.microsoft.com/office/excel/2006/main" count="2">
        <x14:dataValidation type="list" operator="equal" allowBlank="1" showInputMessage="1" showErrorMessage="1" xr:uid="{913DB126-99AE-4CBE-B6B5-B48B8713E3D0}">
          <x14:formula1>
            <xm:f>validatiegegevens!$A$8:$A$9</xm:f>
          </x14:formula1>
          <xm:sqref>B4</xm:sqref>
        </x14:dataValidation>
        <x14:dataValidation type="list" allowBlank="1" showInputMessage="1" showErrorMessage="1" xr:uid="{53E330C1-00AC-4907-9E94-116733C35505}">
          <x14:formula1>
            <xm:f>validatiegegevens!$A$4:$A$6</xm:f>
          </x14:formula1>
          <xm:sqref>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2F86-17A4-4772-BC0C-7166C72BEE0B}">
  <dimension ref="A1:D21"/>
  <sheetViews>
    <sheetView workbookViewId="0">
      <selection activeCell="B8" sqref="B8"/>
    </sheetView>
  </sheetViews>
  <sheetFormatPr defaultRowHeight="14.4" x14ac:dyDescent="0.3"/>
  <cols>
    <col min="1" max="1" width="32.6640625" customWidth="1"/>
    <col min="2" max="4" width="23" customWidth="1"/>
  </cols>
  <sheetData>
    <row r="1" spans="1:4" ht="15" thickTop="1" x14ac:dyDescent="0.3">
      <c r="A1" s="17" t="s">
        <v>64</v>
      </c>
    </row>
    <row r="2" spans="1:4" x14ac:dyDescent="0.3">
      <c r="A2" s="18"/>
    </row>
    <row r="3" spans="1:4" x14ac:dyDescent="0.3">
      <c r="A3" s="18" t="s">
        <v>65</v>
      </c>
    </row>
    <row r="4" spans="1:4" x14ac:dyDescent="0.3">
      <c r="A4" s="18" t="s">
        <v>1</v>
      </c>
    </row>
    <row r="5" spans="1:4" x14ac:dyDescent="0.3">
      <c r="A5" s="23">
        <v>275</v>
      </c>
    </row>
    <row r="6" spans="1:4" x14ac:dyDescent="0.3">
      <c r="A6" s="18" t="s">
        <v>66</v>
      </c>
    </row>
    <row r="7" spans="1:4" x14ac:dyDescent="0.3">
      <c r="A7" s="18" t="s">
        <v>67</v>
      </c>
    </row>
    <row r="8" spans="1:4" x14ac:dyDescent="0.3">
      <c r="A8" s="18" t="s">
        <v>68</v>
      </c>
    </row>
    <row r="9" spans="1:4" x14ac:dyDescent="0.3">
      <c r="A9" s="23">
        <v>110</v>
      </c>
    </row>
    <row r="10" spans="1:4" ht="15" thickBot="1" x14ac:dyDescent="0.35">
      <c r="A10" s="19"/>
    </row>
    <row r="11" spans="1:4" ht="15" thickTop="1" x14ac:dyDescent="0.3"/>
    <row r="14" spans="1:4" ht="15" thickBot="1" x14ac:dyDescent="0.35">
      <c r="A14" t="s">
        <v>69</v>
      </c>
    </row>
    <row r="15" spans="1:4" ht="15" thickBot="1" x14ac:dyDescent="0.35">
      <c r="A15" s="41" t="s">
        <v>70</v>
      </c>
      <c r="B15" s="42"/>
      <c r="C15" s="43"/>
      <c r="D15" s="6">
        <f>A20+B20+C20</f>
        <v>0</v>
      </c>
    </row>
    <row r="16" spans="1:4" ht="15" thickBot="1" x14ac:dyDescent="0.35">
      <c r="A16" s="5" t="s">
        <v>71</v>
      </c>
      <c r="B16" s="61"/>
      <c r="C16" s="62"/>
      <c r="D16" s="20"/>
    </row>
    <row r="17" spans="1:4" x14ac:dyDescent="0.3">
      <c r="A17" s="1" t="s">
        <v>72</v>
      </c>
      <c r="B17" s="2" t="s">
        <v>73</v>
      </c>
      <c r="C17" s="7" t="s">
        <v>74</v>
      </c>
      <c r="D17" s="21"/>
    </row>
    <row r="18" spans="1:4" x14ac:dyDescent="0.3">
      <c r="A18" s="8">
        <v>7.5</v>
      </c>
      <c r="B18" s="9">
        <v>5.5</v>
      </c>
      <c r="C18" s="10">
        <v>2</v>
      </c>
      <c r="D18" s="21"/>
    </row>
    <row r="19" spans="1:4" ht="15" thickBot="1" x14ac:dyDescent="0.35">
      <c r="A19" s="3">
        <f>B16-B19-C19</f>
        <v>0</v>
      </c>
      <c r="B19" s="15">
        <f>IF(B16&gt;15,B16-15-C19,0)</f>
        <v>0</v>
      </c>
      <c r="C19" s="16">
        <f>IF(B16&gt;75,B16-75,0)</f>
        <v>0</v>
      </c>
      <c r="D19" s="21"/>
    </row>
    <row r="20" spans="1:4" ht="15" thickBot="1" x14ac:dyDescent="0.35">
      <c r="A20" s="12">
        <f>A19*A18</f>
        <v>0</v>
      </c>
      <c r="B20" s="13">
        <f>B19*B18</f>
        <v>0</v>
      </c>
      <c r="C20" s="14">
        <f>C19*C18</f>
        <v>0</v>
      </c>
      <c r="D20" s="21"/>
    </row>
    <row r="21" spans="1:4" ht="28.5" customHeight="1" x14ac:dyDescent="0.3">
      <c r="A21" s="60" t="s">
        <v>75</v>
      </c>
      <c r="B21" s="60"/>
      <c r="C21" s="60"/>
      <c r="D21" s="60"/>
    </row>
  </sheetData>
  <mergeCells count="3">
    <mergeCell ref="A21:D21"/>
    <mergeCell ref="A15:C15"/>
    <mergeCell ref="B16:C16"/>
  </mergeCells>
  <dataValidations count="1">
    <dataValidation allowBlank="1" showErrorMessage="1" promptTitle="Voer waarde in" prompt="Hectares, m2 of kg product" sqref="B16:C16" xr:uid="{8C8F83F9-DC62-4469-9A07-4CEB43FEC2E5}"/>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9C5F31D3EC70A4BBA379F0E9185CF02" ma:contentTypeVersion="22" ma:contentTypeDescription="Een nieuw document maken." ma:contentTypeScope="" ma:versionID="fb17a45e50b29586c73ae100ed48935a">
  <xsd:schema xmlns:xsd="http://www.w3.org/2001/XMLSchema" xmlns:xs="http://www.w3.org/2001/XMLSchema" xmlns:p="http://schemas.microsoft.com/office/2006/metadata/properties" xmlns:ns2="2ff8a558-6b8b-4560-9b73-2a820be12feb" xmlns:ns3="15cc4ce0-d389-43a3-be45-9a39f9f41be0" xmlns:ns4="cf1b0dc6-5697-4f8b-a48d-8922715a0347" targetNamespace="http://schemas.microsoft.com/office/2006/metadata/properties" ma:root="true" ma:fieldsID="d2c0c33e4f6c1b3d97193e842cd8f002" ns2:_="" ns3:_="" ns4:_="">
    <xsd:import namespace="2ff8a558-6b8b-4560-9b73-2a820be12feb"/>
    <xsd:import namespace="15cc4ce0-d389-43a3-be45-9a39f9f41be0"/>
    <xsd:import namespace="cf1b0dc6-5697-4f8b-a48d-8922715a034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8a558-6b8b-4560-9b73-2a820be12feb"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5cc4ce0-d389-43a3-be45-9a39f9f41be0"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Afbeeldingtags" ma:readOnly="false" ma:fieldId="{5cf76f15-5ced-4ddc-b409-7134ff3c332f}" ma:taxonomyMulti="true" ma:sspId="d59a7f5f-325b-47d6-83f0-af3703f62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1b0dc6-5697-4f8b-a48d-8922715a0347"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4137405-8d52-455a-b30f-bf863f6c5a87}" ma:internalName="TaxCatchAll" ma:showField="CatchAllData" ma:web="cf1b0dc6-5697-4f8b-a48d-8922715a03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f1b0dc6-5697-4f8b-a48d-8922715a0347" xsi:nil="true"/>
    <lcf76f155ced4ddcb4097134ff3c332f xmlns="15cc4ce0-d389-43a3-be45-9a39f9f41b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440E-8FD2-40A5-9E63-928DFEC9E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f8a558-6b8b-4560-9b73-2a820be12feb"/>
    <ds:schemaRef ds:uri="15cc4ce0-d389-43a3-be45-9a39f9f41be0"/>
    <ds:schemaRef ds:uri="cf1b0dc6-5697-4f8b-a48d-8922715a0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B0CC78-02AF-4854-81D9-A1AED1E0692D}">
  <ds:schemaRefs>
    <ds:schemaRef ds:uri="http://schemas.microsoft.com/office/2006/metadata/properties"/>
    <ds:schemaRef ds:uri="http://schemas.microsoft.com/office/infopath/2007/PartnerControls"/>
    <ds:schemaRef ds:uri="cf1b0dc6-5697-4f8b-a48d-8922715a0347"/>
    <ds:schemaRef ds:uri="15cc4ce0-d389-43a3-be45-9a39f9f41be0"/>
  </ds:schemaRefs>
</ds:datastoreItem>
</file>

<file path=customXml/itemProps3.xml><?xml version="1.0" encoding="utf-8"?>
<ds:datastoreItem xmlns:ds="http://schemas.openxmlformats.org/officeDocument/2006/customXml" ds:itemID="{41EA4BC5-50DD-4DBD-8E00-60802D15B9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Calculation Tool</vt:lpstr>
      <vt:lpstr>validatiegegevens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Saskia</dc:creator>
  <cp:keywords/>
  <dc:description/>
  <cp:lastModifiedBy>Yannick Kraamer</cp:lastModifiedBy>
  <cp:revision/>
  <dcterms:created xsi:type="dcterms:W3CDTF">2018-10-15T07:08:31Z</dcterms:created>
  <dcterms:modified xsi:type="dcterms:W3CDTF">2024-11-15T17:56:08Z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0x01010009C5F31D3EC70A4BBA379F0E9185CF02</vt:lpwstr>
  </property>
  <property fmtid="{D5CDD505-2E9C-101B-9397-08002B2CF9AE}" pid="3" name="AuthorIds_UIVersion_2048">
    <vt:lpwstr>1459</vt:lpwstr>
  </property>
  <property fmtid="{D5CDD505-2E9C-101B-9397-08002B2CF9AE}" pid="4" name="MediaServiceImageTags">
    <vt:lpwstr/>
  </property>
</Properties>
</file>